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379441B-C610-483C-B29D-47FFBE9C19A1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N463" i="9" l="1"/>
  <c r="J677" i="8"/>
  <c r="J676" i="8"/>
  <c r="J660" i="8"/>
  <c r="J659" i="8"/>
  <c r="J658" i="8"/>
  <c r="N650" i="6"/>
  <c r="J672" i="3"/>
  <c r="J246" i="3"/>
  <c r="J135" i="3"/>
  <c r="J677" i="2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L277" i="21"/>
  <c r="L276" i="21"/>
  <c r="N275" i="21"/>
  <c r="M275" i="21"/>
  <c r="O274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M140" i="21" s="1"/>
  <c r="O143" i="21"/>
  <c r="P141" i="21"/>
  <c r="O141" i="21"/>
  <c r="N141" i="21"/>
  <c r="M141" i="2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M68" i="21" s="1"/>
  <c r="P68" i="21" s="1"/>
  <c r="O69" i="21"/>
  <c r="O67" i="21"/>
  <c r="N67" i="21"/>
  <c r="M67" i="2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P54" i="21"/>
  <c r="O54" i="21"/>
  <c r="N54" i="21"/>
  <c r="M54" i="21"/>
  <c r="L54" i="21"/>
  <c r="N49" i="21"/>
  <c r="L49" i="21"/>
  <c r="M49" i="21" s="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M34" i="21"/>
  <c r="P34" i="21" s="1"/>
  <c r="M33" i="21"/>
  <c r="P33" i="21" s="1"/>
  <c r="M32" i="21"/>
  <c r="P31" i="21"/>
  <c r="M31" i="21"/>
  <c r="M29" i="21" s="1"/>
  <c r="N25" i="21"/>
  <c r="M25" i="21"/>
  <c r="L25" i="21"/>
  <c r="P24" i="21"/>
  <c r="N24" i="21"/>
  <c r="M24" i="21"/>
  <c r="P23" i="21"/>
  <c r="N23" i="21"/>
  <c r="M23" i="21"/>
  <c r="O21" i="21"/>
  <c r="N21" i="21"/>
  <c r="M21" i="21"/>
  <c r="P21" i="21" s="1"/>
  <c r="L21" i="21"/>
  <c r="M19" i="21"/>
  <c r="L19" i="21"/>
  <c r="O19" i="21" s="1"/>
  <c r="N15" i="21"/>
  <c r="M14" i="21"/>
  <c r="P14" i="21" s="1"/>
  <c r="M13" i="21"/>
  <c r="P13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5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M337" i="20" s="1"/>
  <c r="L335" i="20"/>
  <c r="L334" i="20"/>
  <c r="N333" i="20"/>
  <c r="M333" i="20"/>
  <c r="O332" i="20"/>
  <c r="N330" i="20"/>
  <c r="M330" i="20"/>
  <c r="P330" i="20" s="1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M292" i="20" s="1"/>
  <c r="P292" i="20" s="1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N272" i="20"/>
  <c r="M272" i="20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O251" i="20"/>
  <c r="N251" i="20"/>
  <c r="M251" i="20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N141" i="20"/>
  <c r="M141" i="20"/>
  <c r="P141" i="20" s="1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O121" i="20"/>
  <c r="N119" i="20"/>
  <c r="M119" i="20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L100" i="20"/>
  <c r="L99" i="20"/>
  <c r="N98" i="20"/>
  <c r="M98" i="20"/>
  <c r="P98" i="20" s="1"/>
  <c r="O97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L72" i="20"/>
  <c r="L71" i="20"/>
  <c r="N70" i="20"/>
  <c r="M70" i="20"/>
  <c r="O69" i="20"/>
  <c r="N67" i="20"/>
  <c r="M67" i="20"/>
  <c r="L67" i="20"/>
  <c r="O67" i="20" s="1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N54" i="20"/>
  <c r="M54" i="20"/>
  <c r="P54" i="20" s="1"/>
  <c r="L54" i="20"/>
  <c r="N49" i="20"/>
  <c r="L49" i="20"/>
  <c r="L47" i="20"/>
  <c r="L46" i="20"/>
  <c r="N45" i="20"/>
  <c r="M45" i="20"/>
  <c r="P42" i="20"/>
  <c r="N42" i="20"/>
  <c r="M42" i="20"/>
  <c r="L42" i="20"/>
  <c r="P36" i="20"/>
  <c r="O36" i="20"/>
  <c r="P35" i="20"/>
  <c r="O35" i="20"/>
  <c r="P34" i="20"/>
  <c r="M34" i="20"/>
  <c r="P33" i="20"/>
  <c r="M33" i="20"/>
  <c r="P32" i="20"/>
  <c r="M32" i="20"/>
  <c r="M31" i="20"/>
  <c r="P31" i="20" s="1"/>
  <c r="M30" i="20"/>
  <c r="P30" i="20" s="1"/>
  <c r="M29" i="20"/>
  <c r="P29" i="20" s="1"/>
  <c r="M28" i="20"/>
  <c r="P28" i="20" s="1"/>
  <c r="P25" i="20"/>
  <c r="O25" i="20"/>
  <c r="N25" i="20"/>
  <c r="M25" i="20"/>
  <c r="L25" i="20"/>
  <c r="N24" i="20"/>
  <c r="M24" i="20"/>
  <c r="P24" i="20" s="1"/>
  <c r="N23" i="20"/>
  <c r="M23" i="20"/>
  <c r="P23" i="20" s="1"/>
  <c r="P21" i="20"/>
  <c r="N21" i="20"/>
  <c r="M21" i="20"/>
  <c r="M19" i="20" s="1"/>
  <c r="L21" i="20"/>
  <c r="P19" i="20"/>
  <c r="M15" i="20"/>
  <c r="P15" i="20" s="1"/>
  <c r="L15" i="20"/>
  <c r="O15" i="20" s="1"/>
  <c r="P14" i="20"/>
  <c r="M14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6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P330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O272" i="19"/>
  <c r="N272" i="19"/>
  <c r="M272" i="19"/>
  <c r="P272" i="19" s="1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P254" i="19" s="1"/>
  <c r="O253" i="19"/>
  <c r="N251" i="19"/>
  <c r="M251" i="19"/>
  <c r="L251" i="19"/>
  <c r="O251" i="19" s="1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O141" i="19"/>
  <c r="N141" i="19"/>
  <c r="M141" i="19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M118" i="19" s="1"/>
  <c r="P118" i="19" s="1"/>
  <c r="O121" i="19"/>
  <c r="P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P98" i="19" s="1"/>
  <c r="O97" i="19"/>
  <c r="P95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N67" i="19"/>
  <c r="M67" i="19"/>
  <c r="L67" i="19"/>
  <c r="O67" i="19" s="1"/>
  <c r="J65" i="19"/>
  <c r="I65" i="19"/>
  <c r="J64" i="19"/>
  <c r="I64" i="19"/>
  <c r="N61" i="19"/>
  <c r="L61" i="19"/>
  <c r="O61" i="19" s="1"/>
  <c r="L59" i="19"/>
  <c r="L58" i="19"/>
  <c r="N57" i="19"/>
  <c r="M57" i="19"/>
  <c r="O54" i="19"/>
  <c r="N54" i="19"/>
  <c r="M54" i="19"/>
  <c r="P54" i="19" s="1"/>
  <c r="L54" i="19"/>
  <c r="N49" i="19"/>
  <c r="L49" i="19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M34" i="19"/>
  <c r="P34" i="19" s="1"/>
  <c r="M33" i="19"/>
  <c r="P33" i="19" s="1"/>
  <c r="M32" i="19"/>
  <c r="P31" i="19"/>
  <c r="M31" i="19"/>
  <c r="P29" i="19"/>
  <c r="M29" i="19"/>
  <c r="N25" i="19"/>
  <c r="M25" i="19"/>
  <c r="L25" i="19"/>
  <c r="O25" i="19" s="1"/>
  <c r="P24" i="19"/>
  <c r="N24" i="19"/>
  <c r="M24" i="19"/>
  <c r="N23" i="19"/>
  <c r="M23" i="19"/>
  <c r="P23" i="19" s="1"/>
  <c r="O21" i="19"/>
  <c r="N21" i="19"/>
  <c r="M21" i="19"/>
  <c r="P21" i="19" s="1"/>
  <c r="L21" i="19"/>
  <c r="L19" i="19" s="1"/>
  <c r="O19" i="19" s="1"/>
  <c r="N19" i="19"/>
  <c r="N15" i="19"/>
  <c r="L15" i="19"/>
  <c r="O15" i="19" s="1"/>
  <c r="M14" i="19"/>
  <c r="P14" i="19" s="1"/>
  <c r="M13" i="19"/>
  <c r="P13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L316" i="18"/>
  <c r="L315" i="18"/>
  <c r="N314" i="18"/>
  <c r="M314" i="18"/>
  <c r="O313" i="18"/>
  <c r="O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P272" i="18"/>
  <c r="N272" i="18"/>
  <c r="M272" i="18"/>
  <c r="L272" i="18"/>
  <c r="O272" i="18" s="1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L256" i="18"/>
  <c r="L255" i="18"/>
  <c r="N254" i="18"/>
  <c r="M254" i="18"/>
  <c r="P254" i="18" s="1"/>
  <c r="O253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L47" i="18"/>
  <c r="L46" i="18"/>
  <c r="N45" i="18"/>
  <c r="M45" i="18"/>
  <c r="N42" i="18"/>
  <c r="M42" i="18"/>
  <c r="P42" i="18" s="1"/>
  <c r="L42" i="18"/>
  <c r="P36" i="18"/>
  <c r="O36" i="18"/>
  <c r="P35" i="18"/>
  <c r="O35" i="18"/>
  <c r="M34" i="18"/>
  <c r="M33" i="18"/>
  <c r="P33" i="18" s="1"/>
  <c r="M32" i="18"/>
  <c r="P32" i="18" s="1"/>
  <c r="P31" i="18"/>
  <c r="M31" i="18"/>
  <c r="M29" i="18" s="1"/>
  <c r="P29" i="18" s="1"/>
  <c r="N25" i="18"/>
  <c r="M25" i="18"/>
  <c r="P25" i="18" s="1"/>
  <c r="L25" i="18"/>
  <c r="O25" i="18" s="1"/>
  <c r="P24" i="18"/>
  <c r="N24" i="18"/>
  <c r="M24" i="18"/>
  <c r="P23" i="18"/>
  <c r="N23" i="18"/>
  <c r="M23" i="18"/>
  <c r="O21" i="18"/>
  <c r="N21" i="18"/>
  <c r="M21" i="18"/>
  <c r="L21" i="18"/>
  <c r="L19" i="18"/>
  <c r="O19" i="18" s="1"/>
  <c r="N15" i="18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O272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M222" i="17" s="1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P141" i="17" s="1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L59" i="17"/>
  <c r="L58" i="17"/>
  <c r="N57" i="17"/>
  <c r="M57" i="17"/>
  <c r="N54" i="17"/>
  <c r="M54" i="17"/>
  <c r="L54" i="17"/>
  <c r="O54" i="17" s="1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M34" i="17"/>
  <c r="P34" i="17" s="1"/>
  <c r="P33" i="17"/>
  <c r="M33" i="17"/>
  <c r="P32" i="17"/>
  <c r="M32" i="17"/>
  <c r="M31" i="17"/>
  <c r="P31" i="17" s="1"/>
  <c r="M30" i="17"/>
  <c r="P30" i="17" s="1"/>
  <c r="M29" i="17"/>
  <c r="P29" i="17" s="1"/>
  <c r="P25" i="17"/>
  <c r="O25" i="17"/>
  <c r="N25" i="17"/>
  <c r="M25" i="17"/>
  <c r="L25" i="17"/>
  <c r="N24" i="17"/>
  <c r="M24" i="17"/>
  <c r="P24" i="17" s="1"/>
  <c r="N23" i="17"/>
  <c r="M23" i="17"/>
  <c r="P21" i="17"/>
  <c r="N21" i="17"/>
  <c r="M21" i="17"/>
  <c r="L21" i="17"/>
  <c r="O21" i="17" s="1"/>
  <c r="P19" i="17"/>
  <c r="N19" i="17"/>
  <c r="M19" i="17"/>
  <c r="N15" i="17"/>
  <c r="M15" i="17"/>
  <c r="P15" i="17" s="1"/>
  <c r="L15" i="17"/>
  <c r="O15" i="17" s="1"/>
  <c r="P14" i="17"/>
  <c r="M14" i="17"/>
  <c r="M11" i="17"/>
  <c r="P11" i="17" s="1"/>
  <c r="M9" i="17"/>
  <c r="P9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O69" i="16"/>
  <c r="P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N54" i="16"/>
  <c r="M54" i="16"/>
  <c r="L54" i="16"/>
  <c r="O54" i="16" s="1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4" i="16" s="1"/>
  <c r="P33" i="16"/>
  <c r="M33" i="16"/>
  <c r="M32" i="16"/>
  <c r="P32" i="16" s="1"/>
  <c r="M31" i="16"/>
  <c r="P31" i="16" s="1"/>
  <c r="M30" i="16"/>
  <c r="P30" i="16" s="1"/>
  <c r="O25" i="16"/>
  <c r="N25" i="16"/>
  <c r="M25" i="16"/>
  <c r="P25" i="16" s="1"/>
  <c r="L25" i="16"/>
  <c r="N24" i="16"/>
  <c r="M24" i="16"/>
  <c r="P24" i="16" s="1"/>
  <c r="N23" i="16"/>
  <c r="M23" i="16"/>
  <c r="P21" i="16"/>
  <c r="O21" i="16"/>
  <c r="N21" i="16"/>
  <c r="N19" i="16" s="1"/>
  <c r="M21" i="16"/>
  <c r="L21" i="16"/>
  <c r="O19" i="16"/>
  <c r="M19" i="16"/>
  <c r="P19" i="16" s="1"/>
  <c r="L19" i="16"/>
  <c r="P15" i="16"/>
  <c r="N15" i="16"/>
  <c r="M15" i="16"/>
  <c r="L15" i="16"/>
  <c r="O15" i="16" s="1"/>
  <c r="P14" i="16"/>
  <c r="M14" i="16"/>
  <c r="M11" i="16"/>
  <c r="P11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L316" i="15"/>
  <c r="L315" i="15"/>
  <c r="N314" i="15"/>
  <c r="M314" i="15"/>
  <c r="P314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P272" i="15"/>
  <c r="N272" i="15"/>
  <c r="M272" i="15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L124" i="15"/>
  <c r="L123" i="15"/>
  <c r="N122" i="15"/>
  <c r="M122" i="15"/>
  <c r="O121" i="15"/>
  <c r="P119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O95" i="15"/>
  <c r="N95" i="15"/>
  <c r="M95" i="15"/>
  <c r="L95" i="15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O69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M49" i="15" s="1"/>
  <c r="L47" i="15"/>
  <c r="L46" i="15"/>
  <c r="N45" i="15"/>
  <c r="M45" i="15"/>
  <c r="N42" i="15"/>
  <c r="M42" i="15"/>
  <c r="L42" i="15"/>
  <c r="P36" i="15"/>
  <c r="O36" i="15"/>
  <c r="P35" i="15"/>
  <c r="O35" i="15"/>
  <c r="M34" i="15"/>
  <c r="P34" i="15" s="1"/>
  <c r="M33" i="15"/>
  <c r="P33" i="15" s="1"/>
  <c r="P32" i="15"/>
  <c r="M32" i="15"/>
  <c r="P31" i="15"/>
  <c r="M31" i="15"/>
  <c r="P30" i="15"/>
  <c r="M30" i="15"/>
  <c r="M29" i="15"/>
  <c r="P29" i="15" s="1"/>
  <c r="M28" i="15"/>
  <c r="P28" i="15" s="1"/>
  <c r="P25" i="15"/>
  <c r="N25" i="15"/>
  <c r="M25" i="15"/>
  <c r="L25" i="15"/>
  <c r="P24" i="15"/>
  <c r="N24" i="15"/>
  <c r="M24" i="15"/>
  <c r="P23" i="15"/>
  <c r="N23" i="15"/>
  <c r="M23" i="15"/>
  <c r="N21" i="15"/>
  <c r="M21" i="15"/>
  <c r="L21" i="15"/>
  <c r="O21" i="15" s="1"/>
  <c r="L19" i="15"/>
  <c r="N15" i="15"/>
  <c r="M15" i="15"/>
  <c r="P15" i="15" s="1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L296" i="14"/>
  <c r="L295" i="14"/>
  <c r="N294" i="14"/>
  <c r="M294" i="14"/>
  <c r="O293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M271" i="14" s="1"/>
  <c r="O274" i="14"/>
  <c r="O272" i="14"/>
  <c r="N272" i="14"/>
  <c r="M272" i="14"/>
  <c r="P272" i="14" s="1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N251" i="14"/>
  <c r="M251" i="14"/>
  <c r="L251" i="14"/>
  <c r="O251" i="14" s="1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P67" i="14" s="1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P54" i="14"/>
  <c r="O54" i="14"/>
  <c r="N54" i="14"/>
  <c r="M54" i="14"/>
  <c r="L54" i="14"/>
  <c r="N49" i="14"/>
  <c r="L49" i="14"/>
  <c r="M49" i="14" s="1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M34" i="14"/>
  <c r="M33" i="14"/>
  <c r="P33" i="14" s="1"/>
  <c r="P32" i="14"/>
  <c r="M32" i="14"/>
  <c r="P31" i="14"/>
  <c r="M31" i="14"/>
  <c r="P30" i="14"/>
  <c r="M30" i="14"/>
  <c r="M29" i="14"/>
  <c r="P29" i="14" s="1"/>
  <c r="M28" i="14"/>
  <c r="P28" i="14" s="1"/>
  <c r="P25" i="14"/>
  <c r="N25" i="14"/>
  <c r="M25" i="14"/>
  <c r="L25" i="14"/>
  <c r="P24" i="14"/>
  <c r="N24" i="14"/>
  <c r="M24" i="14"/>
  <c r="P23" i="14"/>
  <c r="N23" i="14"/>
  <c r="M23" i="14"/>
  <c r="O21" i="14"/>
  <c r="N21" i="14"/>
  <c r="M21" i="14"/>
  <c r="L21" i="14"/>
  <c r="P15" i="14"/>
  <c r="N15" i="14"/>
  <c r="M15" i="14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N49" i="13"/>
  <c r="L49" i="13"/>
  <c r="L47" i="13"/>
  <c r="L46" i="13"/>
  <c r="N45" i="13"/>
  <c r="M45" i="13"/>
  <c r="O42" i="13"/>
  <c r="N42" i="13"/>
  <c r="M42" i="13"/>
  <c r="L42" i="13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M29" i="13" s="1"/>
  <c r="P29" i="13" s="1"/>
  <c r="M30" i="13"/>
  <c r="O25" i="13"/>
  <c r="N25" i="13"/>
  <c r="M25" i="13"/>
  <c r="P25" i="13" s="1"/>
  <c r="L25" i="13"/>
  <c r="N24" i="13"/>
  <c r="M24" i="13"/>
  <c r="N23" i="13"/>
  <c r="M23" i="13"/>
  <c r="P21" i="13"/>
  <c r="N21" i="13"/>
  <c r="M21" i="13"/>
  <c r="M19" i="13" s="1"/>
  <c r="P19" i="13" s="1"/>
  <c r="L21" i="13"/>
  <c r="O21" i="13" s="1"/>
  <c r="N19" i="13"/>
  <c r="L19" i="13"/>
  <c r="N15" i="13"/>
  <c r="M15" i="13"/>
  <c r="P15" i="13" s="1"/>
  <c r="L15" i="13"/>
  <c r="O15" i="13" s="1"/>
  <c r="P11" i="13"/>
  <c r="M11" i="13"/>
  <c r="M9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M26" i="12" s="1"/>
  <c r="M16" i="12" s="1"/>
  <c r="L335" i="12"/>
  <c r="L334" i="12"/>
  <c r="N333" i="12"/>
  <c r="M333" i="12"/>
  <c r="O332" i="12"/>
  <c r="O330" i="12"/>
  <c r="N330" i="12"/>
  <c r="M330" i="12"/>
  <c r="P330" i="12" s="1"/>
  <c r="L330" i="12"/>
  <c r="J328" i="12"/>
  <c r="I328" i="12"/>
  <c r="J326" i="12"/>
  <c r="J325" i="12"/>
  <c r="J324" i="12"/>
  <c r="I324" i="12"/>
  <c r="J323" i="12"/>
  <c r="J322" i="12"/>
  <c r="J321" i="12"/>
  <c r="J320" i="12"/>
  <c r="N318" i="12"/>
  <c r="L318" i="12"/>
  <c r="L316" i="12"/>
  <c r="L315" i="12"/>
  <c r="N314" i="12"/>
  <c r="M314" i="12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N272" i="12"/>
  <c r="M272" i="12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P252" i="12" s="1"/>
  <c r="O253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O141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O97" i="12"/>
  <c r="O95" i="12"/>
  <c r="N95" i="12"/>
  <c r="M95" i="12"/>
  <c r="L95" i="12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O54" i="12"/>
  <c r="N54" i="12"/>
  <c r="M54" i="12"/>
  <c r="L54" i="12"/>
  <c r="N49" i="12"/>
  <c r="L49" i="12"/>
  <c r="O49" i="12" s="1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P33" i="12"/>
  <c r="M33" i="12"/>
  <c r="M32" i="12"/>
  <c r="P31" i="12"/>
  <c r="M31" i="12"/>
  <c r="P29" i="12"/>
  <c r="M29" i="12"/>
  <c r="N25" i="12"/>
  <c r="M25" i="12"/>
  <c r="L25" i="12"/>
  <c r="P24" i="12"/>
  <c r="N24" i="12"/>
  <c r="M24" i="12"/>
  <c r="N23" i="12"/>
  <c r="M23" i="12"/>
  <c r="P23" i="12" s="1"/>
  <c r="O21" i="12"/>
  <c r="N21" i="12"/>
  <c r="M21" i="12"/>
  <c r="P21" i="12" s="1"/>
  <c r="L21" i="12"/>
  <c r="M19" i="12"/>
  <c r="N15" i="12"/>
  <c r="L15" i="12"/>
  <c r="O15" i="12" s="1"/>
  <c r="M14" i="12"/>
  <c r="P14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P272" i="11"/>
  <c r="O272" i="11"/>
  <c r="N272" i="11"/>
  <c r="M272" i="1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O141" i="11"/>
  <c r="N141" i="11"/>
  <c r="M141" i="1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O95" i="11"/>
  <c r="N95" i="11"/>
  <c r="M95" i="1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L72" i="11"/>
  <c r="L71" i="11"/>
  <c r="N70" i="11"/>
  <c r="M70" i="11"/>
  <c r="O69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L54" i="11"/>
  <c r="N49" i="11"/>
  <c r="L49" i="11"/>
  <c r="M49" i="11" s="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4" i="11" s="1"/>
  <c r="P33" i="11"/>
  <c r="M33" i="11"/>
  <c r="M32" i="11"/>
  <c r="P32" i="11" s="1"/>
  <c r="M31" i="11"/>
  <c r="M30" i="11"/>
  <c r="P30" i="11" s="1"/>
  <c r="O25" i="11"/>
  <c r="N25" i="11"/>
  <c r="M25" i="11"/>
  <c r="P25" i="11" s="1"/>
  <c r="L25" i="11"/>
  <c r="N24" i="11"/>
  <c r="M24" i="11"/>
  <c r="N23" i="11"/>
  <c r="M23" i="11"/>
  <c r="P21" i="11"/>
  <c r="O21" i="11"/>
  <c r="N21" i="11"/>
  <c r="M21" i="11"/>
  <c r="M19" i="11" s="1"/>
  <c r="L21" i="11"/>
  <c r="O19" i="11"/>
  <c r="L19" i="11"/>
  <c r="P15" i="11"/>
  <c r="M15" i="11"/>
  <c r="L15" i="11"/>
  <c r="O15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M220" i="10" s="1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O95" i="10"/>
  <c r="N95" i="10"/>
  <c r="M95" i="10"/>
  <c r="L95" i="10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P67" i="10"/>
  <c r="N67" i="10"/>
  <c r="M67" i="10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O54" i="10"/>
  <c r="N54" i="10"/>
  <c r="M54" i="10"/>
  <c r="P54" i="10" s="1"/>
  <c r="L54" i="10"/>
  <c r="N49" i="10"/>
  <c r="L49" i="10"/>
  <c r="L47" i="10"/>
  <c r="L46" i="10"/>
  <c r="N45" i="10"/>
  <c r="M45" i="10"/>
  <c r="P42" i="10"/>
  <c r="N42" i="10"/>
  <c r="M42" i="10"/>
  <c r="L42" i="10"/>
  <c r="P36" i="10"/>
  <c r="O36" i="10"/>
  <c r="P35" i="10"/>
  <c r="O35" i="10"/>
  <c r="M34" i="10"/>
  <c r="M33" i="10"/>
  <c r="P33" i="10" s="1"/>
  <c r="M32" i="10"/>
  <c r="P31" i="10"/>
  <c r="M31" i="10"/>
  <c r="P29" i="10"/>
  <c r="M29" i="10"/>
  <c r="N25" i="10"/>
  <c r="M25" i="10"/>
  <c r="P25" i="10" s="1"/>
  <c r="L25" i="10"/>
  <c r="O25" i="10" s="1"/>
  <c r="P24" i="10"/>
  <c r="N24" i="10"/>
  <c r="M24" i="10"/>
  <c r="N23" i="10"/>
  <c r="M23" i="10"/>
  <c r="P23" i="10" s="1"/>
  <c r="O21" i="10"/>
  <c r="N21" i="10"/>
  <c r="M21" i="10"/>
  <c r="L21" i="10"/>
  <c r="L19" i="10" s="1"/>
  <c r="O19" i="10" s="1"/>
  <c r="N19" i="10"/>
  <c r="P15" i="10"/>
  <c r="O15" i="10"/>
  <c r="N15" i="10"/>
  <c r="M15" i="10"/>
  <c r="L15" i="10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M331" i="9" s="1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O67" i="9"/>
  <c r="N67" i="9"/>
  <c r="M67" i="9"/>
  <c r="L67" i="9"/>
  <c r="J65" i="9"/>
  <c r="I65" i="9"/>
  <c r="J64" i="9"/>
  <c r="I64" i="9"/>
  <c r="N61" i="9"/>
  <c r="L61" i="9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O42" i="9" s="1"/>
  <c r="P36" i="9"/>
  <c r="O36" i="9"/>
  <c r="P35" i="9"/>
  <c r="O35" i="9"/>
  <c r="M34" i="9"/>
  <c r="P34" i="9" s="1"/>
  <c r="M33" i="9"/>
  <c r="P33" i="9" s="1"/>
  <c r="P32" i="9"/>
  <c r="M32" i="9"/>
  <c r="P31" i="9"/>
  <c r="M31" i="9"/>
  <c r="M30" i="9"/>
  <c r="P30" i="9" s="1"/>
  <c r="M29" i="9"/>
  <c r="P29" i="9" s="1"/>
  <c r="M28" i="9"/>
  <c r="P28" i="9" s="1"/>
  <c r="P25" i="9"/>
  <c r="O25" i="9"/>
  <c r="N25" i="9"/>
  <c r="M25" i="9"/>
  <c r="L25" i="9"/>
  <c r="P24" i="9"/>
  <c r="N24" i="9"/>
  <c r="M24" i="9"/>
  <c r="N23" i="9"/>
  <c r="M23" i="9"/>
  <c r="N21" i="9"/>
  <c r="N19" i="9" s="1"/>
  <c r="M21" i="9"/>
  <c r="L21" i="9"/>
  <c r="O19" i="9"/>
  <c r="L19" i="9"/>
  <c r="N15" i="9"/>
  <c r="M15" i="9"/>
  <c r="P15" i="9" s="1"/>
  <c r="L15" i="9"/>
  <c r="O15" i="9" s="1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4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M68" i="8" s="1"/>
  <c r="O69" i="8"/>
  <c r="N67" i="8"/>
  <c r="M67" i="8"/>
  <c r="P67" i="8" s="1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M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P32" i="8"/>
  <c r="M32" i="8"/>
  <c r="P31" i="8"/>
  <c r="M31" i="8"/>
  <c r="P30" i="8"/>
  <c r="M30" i="8"/>
  <c r="M29" i="8"/>
  <c r="P25" i="8"/>
  <c r="N25" i="8"/>
  <c r="M25" i="8"/>
  <c r="L25" i="8"/>
  <c r="P24" i="8"/>
  <c r="N24" i="8"/>
  <c r="M24" i="8"/>
  <c r="P23" i="8"/>
  <c r="N23" i="8"/>
  <c r="M23" i="8"/>
  <c r="N21" i="8"/>
  <c r="M21" i="8"/>
  <c r="L21" i="8"/>
  <c r="N15" i="8"/>
  <c r="M15" i="8"/>
  <c r="P15" i="8" s="1"/>
  <c r="P13" i="8"/>
  <c r="M13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P273" i="7" s="1"/>
  <c r="O274" i="7"/>
  <c r="O272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M118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P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M49" i="7" s="1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M32" i="7"/>
  <c r="P31" i="7"/>
  <c r="M31" i="7"/>
  <c r="P29" i="7"/>
  <c r="M29" i="7"/>
  <c r="N25" i="7"/>
  <c r="M25" i="7"/>
  <c r="L25" i="7"/>
  <c r="O25" i="7" s="1"/>
  <c r="P24" i="7"/>
  <c r="N24" i="7"/>
  <c r="M24" i="7"/>
  <c r="P23" i="7"/>
  <c r="N23" i="7"/>
  <c r="M23" i="7"/>
  <c r="O21" i="7"/>
  <c r="N21" i="7"/>
  <c r="M21" i="7"/>
  <c r="P21" i="7" s="1"/>
  <c r="L21" i="7"/>
  <c r="L19" i="7"/>
  <c r="O19" i="7" s="1"/>
  <c r="N15" i="7"/>
  <c r="M14" i="7"/>
  <c r="P14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N311" i="6"/>
  <c r="M311" i="6"/>
  <c r="L311" i="6"/>
  <c r="O311" i="6" s="1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L296" i="6"/>
  <c r="L295" i="6"/>
  <c r="N294" i="6"/>
  <c r="M294" i="6"/>
  <c r="O293" i="6"/>
  <c r="P291" i="6"/>
  <c r="N291" i="6"/>
  <c r="M291" i="6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L226" i="6"/>
  <c r="L225" i="6"/>
  <c r="N224" i="6"/>
  <c r="M224" i="6"/>
  <c r="M222" i="6" s="1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P54" i="6"/>
  <c r="O54" i="6"/>
  <c r="N54" i="6"/>
  <c r="M54" i="6"/>
  <c r="L54" i="6"/>
  <c r="N49" i="6"/>
  <c r="L49" i="6"/>
  <c r="M49" i="6" s="1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M32" i="6"/>
  <c r="P31" i="6"/>
  <c r="M31" i="6"/>
  <c r="P29" i="6"/>
  <c r="M29" i="6"/>
  <c r="N25" i="6"/>
  <c r="M25" i="6"/>
  <c r="L25" i="6"/>
  <c r="O25" i="6" s="1"/>
  <c r="P24" i="6"/>
  <c r="N24" i="6"/>
  <c r="M24" i="6"/>
  <c r="P23" i="6"/>
  <c r="N23" i="6"/>
  <c r="M23" i="6"/>
  <c r="O21" i="6"/>
  <c r="N21" i="6"/>
  <c r="M21" i="6"/>
  <c r="P21" i="6" s="1"/>
  <c r="L21" i="6"/>
  <c r="M19" i="6"/>
  <c r="L19" i="6"/>
  <c r="O19" i="6" s="1"/>
  <c r="N15" i="6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L256" i="5"/>
  <c r="L255" i="5"/>
  <c r="N254" i="5"/>
  <c r="M254" i="5"/>
  <c r="O253" i="5"/>
  <c r="O251" i="5"/>
  <c r="N251" i="5"/>
  <c r="M251" i="5"/>
  <c r="P251" i="5" s="1"/>
  <c r="L251" i="5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L146" i="5"/>
  <c r="L145" i="5"/>
  <c r="N144" i="5"/>
  <c r="M144" i="5"/>
  <c r="M142" i="5" s="1"/>
  <c r="O143" i="5"/>
  <c r="N141" i="5"/>
  <c r="M141" i="5"/>
  <c r="L141" i="5"/>
  <c r="O141" i="5" s="1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L124" i="5"/>
  <c r="L123" i="5"/>
  <c r="N122" i="5"/>
  <c r="M122" i="5"/>
  <c r="O121" i="5"/>
  <c r="P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L72" i="5"/>
  <c r="L71" i="5"/>
  <c r="N70" i="5"/>
  <c r="M70" i="5"/>
  <c r="M68" i="5" s="1"/>
  <c r="O69" i="5"/>
  <c r="P67" i="5"/>
  <c r="N67" i="5"/>
  <c r="M67" i="5"/>
  <c r="L67" i="5"/>
  <c r="J65" i="5"/>
  <c r="I65" i="5"/>
  <c r="J64" i="5"/>
  <c r="I64" i="5"/>
  <c r="N61" i="5"/>
  <c r="L61" i="5"/>
  <c r="O61" i="5" s="1"/>
  <c r="L59" i="5"/>
  <c r="L58" i="5"/>
  <c r="N57" i="5"/>
  <c r="M57" i="5"/>
  <c r="M55" i="5" s="1"/>
  <c r="N54" i="5"/>
  <c r="M54" i="5"/>
  <c r="L54" i="5"/>
  <c r="O54" i="5" s="1"/>
  <c r="N49" i="5"/>
  <c r="L49" i="5"/>
  <c r="M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P34" i="5"/>
  <c r="M34" i="5"/>
  <c r="P33" i="5"/>
  <c r="M33" i="5"/>
  <c r="M32" i="5"/>
  <c r="P32" i="5" s="1"/>
  <c r="M31" i="5"/>
  <c r="M30" i="5"/>
  <c r="P30" i="5" s="1"/>
  <c r="O25" i="5"/>
  <c r="N25" i="5"/>
  <c r="N15" i="5" s="1"/>
  <c r="M25" i="5"/>
  <c r="P25" i="5" s="1"/>
  <c r="L25" i="5"/>
  <c r="N24" i="5"/>
  <c r="M24" i="5"/>
  <c r="N23" i="5"/>
  <c r="M23" i="5"/>
  <c r="P21" i="5"/>
  <c r="N21" i="5"/>
  <c r="M21" i="5"/>
  <c r="L21" i="5"/>
  <c r="O21" i="5" s="1"/>
  <c r="P19" i="5"/>
  <c r="O19" i="5"/>
  <c r="N19" i="5"/>
  <c r="M19" i="5"/>
  <c r="L19" i="5"/>
  <c r="M15" i="5"/>
  <c r="P15" i="5" s="1"/>
  <c r="L15" i="5"/>
  <c r="O15" i="5" s="1"/>
  <c r="M11" i="5"/>
  <c r="J677" i="4"/>
  <c r="J676" i="4"/>
  <c r="J675" i="4"/>
  <c r="J674" i="4"/>
  <c r="J673" i="4"/>
  <c r="J672" i="4"/>
  <c r="N671" i="4"/>
  <c r="L671" i="4"/>
  <c r="O671" i="4" s="1"/>
  <c r="I671" i="4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1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L316" i="4"/>
  <c r="L315" i="4"/>
  <c r="N314" i="4"/>
  <c r="M314" i="4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M273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O251" i="4"/>
  <c r="N251" i="4"/>
  <c r="M251" i="4"/>
  <c r="P251" i="4" s="1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O95" i="4"/>
  <c r="N95" i="4"/>
  <c r="M95" i="4"/>
  <c r="P95" i="4" s="1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O54" i="4"/>
  <c r="N54" i="4"/>
  <c r="M54" i="4"/>
  <c r="P54" i="4" s="1"/>
  <c r="L54" i="4"/>
  <c r="N49" i="4"/>
  <c r="L49" i="4"/>
  <c r="M49" i="4" s="1"/>
  <c r="L47" i="4"/>
  <c r="L46" i="4"/>
  <c r="N45" i="4"/>
  <c r="M45" i="4"/>
  <c r="P42" i="4"/>
  <c r="N42" i="4"/>
  <c r="M42" i="4"/>
  <c r="L42" i="4"/>
  <c r="P36" i="4"/>
  <c r="O36" i="4"/>
  <c r="P35" i="4"/>
  <c r="O35" i="4"/>
  <c r="M34" i="4"/>
  <c r="P34" i="4" s="1"/>
  <c r="P33" i="4"/>
  <c r="M33" i="4"/>
  <c r="M32" i="4"/>
  <c r="P31" i="4"/>
  <c r="M31" i="4"/>
  <c r="P29" i="4"/>
  <c r="M29" i="4"/>
  <c r="O25" i="4"/>
  <c r="N25" i="4"/>
  <c r="M25" i="4"/>
  <c r="M19" i="4" s="1"/>
  <c r="L25" i="4"/>
  <c r="P24" i="4"/>
  <c r="N24" i="4"/>
  <c r="M24" i="4"/>
  <c r="N23" i="4"/>
  <c r="M23" i="4"/>
  <c r="P23" i="4" s="1"/>
  <c r="O21" i="4"/>
  <c r="N21" i="4"/>
  <c r="N19" i="4" s="1"/>
  <c r="M21" i="4"/>
  <c r="L21" i="4"/>
  <c r="L19" i="4" s="1"/>
  <c r="O19" i="4" s="1"/>
  <c r="N15" i="4"/>
  <c r="L15" i="4"/>
  <c r="O15" i="4" s="1"/>
  <c r="M14" i="4"/>
  <c r="P14" i="4" s="1"/>
  <c r="J677" i="3"/>
  <c r="J676" i="3"/>
  <c r="J675" i="3"/>
  <c r="J674" i="3"/>
  <c r="J673" i="3"/>
  <c r="N671" i="3"/>
  <c r="L671" i="3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J595" i="3"/>
  <c r="I595" i="3"/>
  <c r="J594" i="3"/>
  <c r="I594" i="3"/>
  <c r="J593" i="3"/>
  <c r="I593" i="3"/>
  <c r="J592" i="3"/>
  <c r="I592" i="3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K560" i="3" s="1"/>
  <c r="N559" i="3"/>
  <c r="N558" i="3"/>
  <c r="N557" i="3"/>
  <c r="N556" i="3"/>
  <c r="N555" i="3"/>
  <c r="L555" i="3"/>
  <c r="N554" i="3"/>
  <c r="L554" i="3"/>
  <c r="O554" i="3" s="1"/>
  <c r="N553" i="3"/>
  <c r="L553" i="3"/>
  <c r="N552" i="3"/>
  <c r="L552" i="3"/>
  <c r="O552" i="3" s="1"/>
  <c r="N551" i="3"/>
  <c r="L551" i="3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J504" i="3"/>
  <c r="I504" i="3"/>
  <c r="K504" i="3" s="1"/>
  <c r="J503" i="3"/>
  <c r="I503" i="3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J494" i="3"/>
  <c r="I494" i="3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J470" i="3"/>
  <c r="I470" i="3"/>
  <c r="K470" i="3" s="1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O251" i="3"/>
  <c r="N251" i="3"/>
  <c r="M251" i="3"/>
  <c r="L251" i="3"/>
  <c r="J249" i="3"/>
  <c r="I249" i="3"/>
  <c r="K249" i="3" s="1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K138" i="3" s="1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L54" i="3"/>
  <c r="N49" i="3"/>
  <c r="L49" i="3"/>
  <c r="L47" i="3"/>
  <c r="L46" i="3"/>
  <c r="N45" i="3"/>
  <c r="M45" i="3"/>
  <c r="P42" i="3"/>
  <c r="N42" i="3"/>
  <c r="M42" i="3"/>
  <c r="L42" i="3"/>
  <c r="P36" i="3"/>
  <c r="O36" i="3"/>
  <c r="P35" i="3"/>
  <c r="O35" i="3"/>
  <c r="M34" i="3"/>
  <c r="P34" i="3" s="1"/>
  <c r="P33" i="3"/>
  <c r="M33" i="3"/>
  <c r="M32" i="3"/>
  <c r="P32" i="3" s="1"/>
  <c r="P31" i="3"/>
  <c r="M31" i="3"/>
  <c r="M30" i="3"/>
  <c r="P30" i="3" s="1"/>
  <c r="M29" i="3"/>
  <c r="P29" i="3" s="1"/>
  <c r="M28" i="3"/>
  <c r="P28" i="3" s="1"/>
  <c r="O25" i="3"/>
  <c r="N25" i="3"/>
  <c r="M25" i="3"/>
  <c r="P25" i="3" s="1"/>
  <c r="L25" i="3"/>
  <c r="P24" i="3"/>
  <c r="N24" i="3"/>
  <c r="M24" i="3"/>
  <c r="N23" i="3"/>
  <c r="M23" i="3"/>
  <c r="N21" i="3"/>
  <c r="N19" i="3" s="1"/>
  <c r="M21" i="3"/>
  <c r="L21" i="3"/>
  <c r="O21" i="3" s="1"/>
  <c r="O19" i="3"/>
  <c r="L19" i="3"/>
  <c r="N15" i="3"/>
  <c r="M15" i="3"/>
  <c r="P15" i="3" s="1"/>
  <c r="L15" i="3"/>
  <c r="O15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J668" i="2"/>
  <c r="I668" i="2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N650" i="2"/>
  <c r="L650" i="2"/>
  <c r="J650" i="2"/>
  <c r="I650" i="2"/>
  <c r="K650" i="2" s="1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N49" i="2"/>
  <c r="L49" i="2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P32" i="2"/>
  <c r="M32" i="2"/>
  <c r="M30" i="2" s="1"/>
  <c r="P30" i="2" s="1"/>
  <c r="M31" i="2"/>
  <c r="P31" i="2" s="1"/>
  <c r="M29" i="2"/>
  <c r="P25" i="2"/>
  <c r="N25" i="2"/>
  <c r="N15" i="2" s="1"/>
  <c r="M25" i="2"/>
  <c r="L25" i="2"/>
  <c r="O25" i="2" s="1"/>
  <c r="N24" i="2"/>
  <c r="M24" i="2"/>
  <c r="N23" i="2"/>
  <c r="M23" i="2"/>
  <c r="P23" i="2" s="1"/>
  <c r="P21" i="2"/>
  <c r="N21" i="2"/>
  <c r="M21" i="2"/>
  <c r="L21" i="2"/>
  <c r="P19" i="2"/>
  <c r="M19" i="2"/>
  <c r="O15" i="2"/>
  <c r="M15" i="2"/>
  <c r="P15" i="2" s="1"/>
  <c r="L15" i="2"/>
  <c r="M13" i="2"/>
  <c r="P13" i="2" s="1"/>
  <c r="M11" i="2"/>
  <c r="P11" i="2" s="1"/>
  <c r="M9" i="2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O274" i="1" s="1"/>
  <c r="P272" i="1"/>
  <c r="N272" i="1"/>
  <c r="M272" i="1"/>
  <c r="L272" i="1"/>
  <c r="O272" i="1" s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L147" i="1"/>
  <c r="N143" i="1"/>
  <c r="M143" i="1"/>
  <c r="L143" i="1"/>
  <c r="L21" i="1" s="1"/>
  <c r="P141" i="1"/>
  <c r="N141" i="1"/>
  <c r="M141" i="1"/>
  <c r="L141" i="1"/>
  <c r="O141" i="1" s="1"/>
  <c r="L125" i="1"/>
  <c r="O121" i="1"/>
  <c r="N121" i="1"/>
  <c r="M121" i="1"/>
  <c r="L121" i="1"/>
  <c r="N119" i="1"/>
  <c r="M119" i="1"/>
  <c r="P119" i="1" s="1"/>
  <c r="L119" i="1"/>
  <c r="O119" i="1" s="1"/>
  <c r="L101" i="1"/>
  <c r="N97" i="1"/>
  <c r="M97" i="1"/>
  <c r="L97" i="1"/>
  <c r="O97" i="1" s="1"/>
  <c r="P95" i="1"/>
  <c r="N95" i="1"/>
  <c r="M95" i="1"/>
  <c r="L95" i="1"/>
  <c r="O95" i="1" s="1"/>
  <c r="L73" i="1"/>
  <c r="N69" i="1"/>
  <c r="M69" i="1"/>
  <c r="M21" i="1" s="1"/>
  <c r="L69" i="1"/>
  <c r="O69" i="1" s="1"/>
  <c r="P67" i="1"/>
  <c r="N67" i="1"/>
  <c r="M67" i="1"/>
  <c r="L67" i="1"/>
  <c r="O67" i="1" s="1"/>
  <c r="L60" i="1"/>
  <c r="L56" i="1"/>
  <c r="L54" i="1" s="1"/>
  <c r="N54" i="1"/>
  <c r="M54" i="1"/>
  <c r="P54" i="1" s="1"/>
  <c r="L48" i="1"/>
  <c r="L44" i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P32" i="1"/>
  <c r="M32" i="1"/>
  <c r="P31" i="1"/>
  <c r="M31" i="1"/>
  <c r="M29" i="1" s="1"/>
  <c r="P30" i="1"/>
  <c r="M30" i="1"/>
  <c r="P25" i="1"/>
  <c r="N25" i="1"/>
  <c r="M25" i="1"/>
  <c r="L25" i="1"/>
  <c r="O25" i="1" s="1"/>
  <c r="P24" i="1"/>
  <c r="N24" i="1"/>
  <c r="M24" i="1"/>
  <c r="P23" i="1"/>
  <c r="N23" i="1"/>
  <c r="M23" i="1"/>
  <c r="N21" i="1"/>
  <c r="N15" i="1"/>
  <c r="M15" i="1"/>
  <c r="P15" i="1" s="1"/>
  <c r="M14" i="1"/>
  <c r="P14" i="1" s="1"/>
  <c r="M13" i="1"/>
  <c r="P13" i="1" s="1"/>
  <c r="N55" i="4" l="1"/>
  <c r="N53" i="4" s="1"/>
  <c r="K428" i="8"/>
  <c r="O457" i="8"/>
  <c r="K229" i="18"/>
  <c r="N43" i="6"/>
  <c r="K416" i="9"/>
  <c r="K422" i="9"/>
  <c r="K428" i="9"/>
  <c r="N142" i="12"/>
  <c r="N140" i="12" s="1"/>
  <c r="N273" i="14"/>
  <c r="N271" i="14" s="1"/>
  <c r="P271" i="14" s="1"/>
  <c r="K474" i="14"/>
  <c r="N142" i="8"/>
  <c r="N140" i="8" s="1"/>
  <c r="K372" i="20"/>
  <c r="K396" i="20"/>
  <c r="K564" i="18"/>
  <c r="O566" i="18"/>
  <c r="K418" i="13"/>
  <c r="O537" i="14"/>
  <c r="K499" i="19"/>
  <c r="K616" i="8"/>
  <c r="L314" i="13"/>
  <c r="L312" i="13" s="1"/>
  <c r="O312" i="13" s="1"/>
  <c r="K185" i="11"/>
  <c r="K560" i="18"/>
  <c r="K589" i="18"/>
  <c r="P70" i="21"/>
  <c r="N68" i="7"/>
  <c r="N66" i="7" s="1"/>
  <c r="O599" i="8"/>
  <c r="K629" i="8"/>
  <c r="K618" i="6"/>
  <c r="P70" i="9"/>
  <c r="K81" i="9"/>
  <c r="O354" i="21"/>
  <c r="K84" i="9"/>
  <c r="K158" i="5"/>
  <c r="N312" i="6"/>
  <c r="N310" i="6" s="1"/>
  <c r="K349" i="7"/>
  <c r="K229" i="8"/>
  <c r="L98" i="9"/>
  <c r="L96" i="9" s="1"/>
  <c r="L94" i="9" s="1"/>
  <c r="K199" i="8"/>
  <c r="L224" i="8"/>
  <c r="O224" i="8" s="1"/>
  <c r="K249" i="8"/>
  <c r="K199" i="20"/>
  <c r="N222" i="4"/>
  <c r="N220" i="4" s="1"/>
  <c r="P220" i="4" s="1"/>
  <c r="O406" i="5"/>
  <c r="K426" i="5"/>
  <c r="K429" i="5"/>
  <c r="K396" i="7"/>
  <c r="I374" i="1"/>
  <c r="K235" i="8"/>
  <c r="L122" i="9"/>
  <c r="O122" i="9" s="1"/>
  <c r="M96" i="4"/>
  <c r="M94" i="4" s="1"/>
  <c r="P94" i="4" s="1"/>
  <c r="K267" i="5"/>
  <c r="K132" i="8"/>
  <c r="N68" i="10"/>
  <c r="N66" i="10" s="1"/>
  <c r="K424" i="16"/>
  <c r="K473" i="16"/>
  <c r="O533" i="10"/>
  <c r="K547" i="10"/>
  <c r="O568" i="10"/>
  <c r="K573" i="10"/>
  <c r="K109" i="7"/>
  <c r="O347" i="3"/>
  <c r="N331" i="6"/>
  <c r="N329" i="6" s="1"/>
  <c r="K349" i="16"/>
  <c r="K64" i="18"/>
  <c r="J163" i="1"/>
  <c r="J185" i="1"/>
  <c r="K372" i="9"/>
  <c r="N43" i="16"/>
  <c r="N41" i="16" s="1"/>
  <c r="N68" i="16"/>
  <c r="N66" i="16" s="1"/>
  <c r="K634" i="12"/>
  <c r="K595" i="18"/>
  <c r="O597" i="18"/>
  <c r="K80" i="20"/>
  <c r="K663" i="20"/>
  <c r="O406" i="9"/>
  <c r="K589" i="15"/>
  <c r="N120" i="16"/>
  <c r="N118" i="16" s="1"/>
  <c r="K176" i="16"/>
  <c r="K185" i="16"/>
  <c r="I84" i="1"/>
  <c r="N312" i="11"/>
  <c r="N310" i="11" s="1"/>
  <c r="K432" i="12"/>
  <c r="K108" i="13"/>
  <c r="K593" i="16"/>
  <c r="L98" i="17"/>
  <c r="O98" i="17" s="1"/>
  <c r="K110" i="17"/>
  <c r="K235" i="17"/>
  <c r="L254" i="18"/>
  <c r="O254" i="18" s="1"/>
  <c r="K380" i="18"/>
  <c r="O385" i="18"/>
  <c r="N68" i="21"/>
  <c r="N66" i="21" s="1"/>
  <c r="J212" i="1"/>
  <c r="O349" i="5"/>
  <c r="K376" i="5"/>
  <c r="K401" i="5"/>
  <c r="K597" i="5"/>
  <c r="K189" i="6"/>
  <c r="K199" i="6"/>
  <c r="K306" i="6"/>
  <c r="K435" i="7"/>
  <c r="O437" i="7"/>
  <c r="K455" i="7"/>
  <c r="K616" i="13"/>
  <c r="L224" i="14"/>
  <c r="J129" i="1"/>
  <c r="N222" i="15"/>
  <c r="N220" i="15" s="1"/>
  <c r="N273" i="15"/>
  <c r="N271" i="15" s="1"/>
  <c r="N49" i="1"/>
  <c r="N122" i="1"/>
  <c r="J203" i="1"/>
  <c r="J475" i="1"/>
  <c r="K417" i="14"/>
  <c r="K423" i="14"/>
  <c r="K564" i="14"/>
  <c r="K449" i="18"/>
  <c r="N142" i="20"/>
  <c r="N140" i="20" s="1"/>
  <c r="J133" i="1"/>
  <c r="J64" i="1"/>
  <c r="L145" i="1"/>
  <c r="L122" i="4"/>
  <c r="L120" i="4" s="1"/>
  <c r="K219" i="4"/>
  <c r="K173" i="5"/>
  <c r="K186" i="5"/>
  <c r="K108" i="6"/>
  <c r="K499" i="6"/>
  <c r="K591" i="6"/>
  <c r="K597" i="6"/>
  <c r="N55" i="10"/>
  <c r="N53" i="10" s="1"/>
  <c r="K398" i="14"/>
  <c r="O599" i="14"/>
  <c r="J216" i="1"/>
  <c r="I420" i="1"/>
  <c r="L537" i="1"/>
  <c r="J111" i="1"/>
  <c r="K189" i="3"/>
  <c r="O404" i="3"/>
  <c r="K418" i="3"/>
  <c r="K424" i="3"/>
  <c r="K430" i="3"/>
  <c r="O439" i="3"/>
  <c r="O584" i="3"/>
  <c r="L70" i="4"/>
  <c r="L68" i="4" s="1"/>
  <c r="L66" i="4" s="1"/>
  <c r="O66" i="4" s="1"/>
  <c r="L144" i="5"/>
  <c r="L142" i="5" s="1"/>
  <c r="K375" i="5"/>
  <c r="K381" i="5"/>
  <c r="K419" i="5"/>
  <c r="K425" i="5"/>
  <c r="K428" i="5"/>
  <c r="K474" i="5"/>
  <c r="N312" i="7"/>
  <c r="N310" i="7" s="1"/>
  <c r="K427" i="8"/>
  <c r="O459" i="8"/>
  <c r="O435" i="9"/>
  <c r="K368" i="11"/>
  <c r="K591" i="11"/>
  <c r="K629" i="13"/>
  <c r="L122" i="16"/>
  <c r="O122" i="16" s="1"/>
  <c r="K417" i="16"/>
  <c r="K429" i="16"/>
  <c r="K481" i="16"/>
  <c r="N102" i="1"/>
  <c r="N273" i="2"/>
  <c r="N271" i="2" s="1"/>
  <c r="I304" i="1"/>
  <c r="K343" i="2"/>
  <c r="O349" i="2"/>
  <c r="N602" i="1"/>
  <c r="I625" i="1"/>
  <c r="I648" i="1"/>
  <c r="N126" i="1"/>
  <c r="J132" i="1"/>
  <c r="J138" i="1"/>
  <c r="J157" i="1"/>
  <c r="J211" i="1"/>
  <c r="L277" i="1"/>
  <c r="M45" i="1"/>
  <c r="J93" i="1"/>
  <c r="J104" i="1"/>
  <c r="K132" i="11"/>
  <c r="N252" i="11"/>
  <c r="N250" i="11" s="1"/>
  <c r="K270" i="12"/>
  <c r="K381" i="12"/>
  <c r="J431" i="1"/>
  <c r="K270" i="13"/>
  <c r="N331" i="13"/>
  <c r="N329" i="13" s="1"/>
  <c r="I591" i="1"/>
  <c r="K466" i="18"/>
  <c r="L314" i="21"/>
  <c r="O314" i="21" s="1"/>
  <c r="J343" i="1"/>
  <c r="K189" i="4"/>
  <c r="N292" i="4"/>
  <c r="N290" i="4" s="1"/>
  <c r="O144" i="5"/>
  <c r="N292" i="6"/>
  <c r="N290" i="6" s="1"/>
  <c r="O601" i="6"/>
  <c r="K649" i="6"/>
  <c r="L294" i="8"/>
  <c r="O294" i="8" s="1"/>
  <c r="J233" i="1"/>
  <c r="L47" i="1"/>
  <c r="M57" i="1"/>
  <c r="M55" i="1" s="1"/>
  <c r="M53" i="1" s="1"/>
  <c r="L74" i="1"/>
  <c r="I80" i="1"/>
  <c r="L275" i="11"/>
  <c r="O275" i="11" s="1"/>
  <c r="K499" i="11"/>
  <c r="M292" i="13"/>
  <c r="P292" i="13" s="1"/>
  <c r="O535" i="14"/>
  <c r="O601" i="14"/>
  <c r="I533" i="1"/>
  <c r="J549" i="1"/>
  <c r="P333" i="17"/>
  <c r="K345" i="17"/>
  <c r="N142" i="19"/>
  <c r="N140" i="19" s="1"/>
  <c r="K200" i="19"/>
  <c r="L254" i="19"/>
  <c r="L252" i="19" s="1"/>
  <c r="J76" i="1"/>
  <c r="N356" i="1"/>
  <c r="N312" i="5"/>
  <c r="N310" i="5" s="1"/>
  <c r="K350" i="5"/>
  <c r="K618" i="5"/>
  <c r="K377" i="11"/>
  <c r="K629" i="11"/>
  <c r="N252" i="12"/>
  <c r="N250" i="12" s="1"/>
  <c r="K199" i="16"/>
  <c r="K474" i="21"/>
  <c r="L335" i="1"/>
  <c r="J164" i="1"/>
  <c r="N57" i="1"/>
  <c r="J128" i="1"/>
  <c r="J217" i="1"/>
  <c r="J268" i="1"/>
  <c r="L315" i="1"/>
  <c r="J378" i="1"/>
  <c r="I381" i="1"/>
  <c r="N388" i="1"/>
  <c r="I396" i="1"/>
  <c r="J399" i="1"/>
  <c r="I402" i="1"/>
  <c r="N409" i="1"/>
  <c r="I416" i="1"/>
  <c r="I422" i="1"/>
  <c r="I425" i="1"/>
  <c r="I428" i="1"/>
  <c r="I431" i="1"/>
  <c r="I435" i="1"/>
  <c r="L437" i="1"/>
  <c r="N440" i="1"/>
  <c r="J447" i="1"/>
  <c r="I451" i="1"/>
  <c r="I465" i="1"/>
  <c r="I516" i="1"/>
  <c r="I525" i="1"/>
  <c r="O568" i="2"/>
  <c r="K628" i="2"/>
  <c r="J130" i="1"/>
  <c r="J155" i="1"/>
  <c r="J174" i="1"/>
  <c r="L294" i="3"/>
  <c r="O294" i="3" s="1"/>
  <c r="N354" i="1"/>
  <c r="O406" i="3"/>
  <c r="K420" i="3"/>
  <c r="I426" i="1"/>
  <c r="J504" i="1"/>
  <c r="N96" i="4"/>
  <c r="N94" i="4" s="1"/>
  <c r="K285" i="4"/>
  <c r="N458" i="1"/>
  <c r="J218" i="1"/>
  <c r="K497" i="11"/>
  <c r="K464" i="12"/>
  <c r="K473" i="12"/>
  <c r="K482" i="12"/>
  <c r="K497" i="12"/>
  <c r="K158" i="13"/>
  <c r="K204" i="15"/>
  <c r="O537" i="20"/>
  <c r="K564" i="20"/>
  <c r="O599" i="20"/>
  <c r="M26" i="21"/>
  <c r="M16" i="21" s="1"/>
  <c r="K466" i="21"/>
  <c r="I185" i="1"/>
  <c r="L49" i="1"/>
  <c r="J117" i="1"/>
  <c r="K65" i="3"/>
  <c r="K564" i="3"/>
  <c r="O580" i="3"/>
  <c r="K635" i="3"/>
  <c r="O383" i="4"/>
  <c r="K421" i="4"/>
  <c r="P45" i="5"/>
  <c r="K219" i="5"/>
  <c r="O601" i="5"/>
  <c r="K482" i="7"/>
  <c r="O568" i="9"/>
  <c r="K589" i="11"/>
  <c r="K595" i="11"/>
  <c r="O597" i="11"/>
  <c r="K428" i="13"/>
  <c r="K435" i="13"/>
  <c r="O437" i="13"/>
  <c r="L98" i="14"/>
  <c r="O98" i="14" s="1"/>
  <c r="M312" i="14"/>
  <c r="P312" i="14" s="1"/>
  <c r="L45" i="15"/>
  <c r="L43" i="15" s="1"/>
  <c r="O455" i="15"/>
  <c r="K593" i="15"/>
  <c r="L57" i="16"/>
  <c r="L55" i="16" s="1"/>
  <c r="L53" i="16" s="1"/>
  <c r="O533" i="16"/>
  <c r="K368" i="17"/>
  <c r="K533" i="17"/>
  <c r="K633" i="17"/>
  <c r="L122" i="21"/>
  <c r="O122" i="21" s="1"/>
  <c r="L144" i="21"/>
  <c r="O144" i="21" s="1"/>
  <c r="O352" i="21"/>
  <c r="J109" i="1"/>
  <c r="J112" i="1"/>
  <c r="L59" i="1"/>
  <c r="I350" i="1"/>
  <c r="N535" i="1"/>
  <c r="I244" i="1"/>
  <c r="K244" i="1" s="1"/>
  <c r="L384" i="1"/>
  <c r="O384" i="1" s="1"/>
  <c r="J154" i="1"/>
  <c r="J173" i="1"/>
  <c r="J186" i="1"/>
  <c r="J195" i="1"/>
  <c r="J213" i="1"/>
  <c r="L316" i="1"/>
  <c r="J323" i="1"/>
  <c r="K133" i="4"/>
  <c r="J285" i="1"/>
  <c r="L296" i="1"/>
  <c r="K648" i="5"/>
  <c r="L99" i="1"/>
  <c r="I149" i="1"/>
  <c r="I158" i="1"/>
  <c r="J172" i="1"/>
  <c r="J176" i="1"/>
  <c r="J189" i="1"/>
  <c r="J199" i="1"/>
  <c r="J231" i="1"/>
  <c r="J236" i="1"/>
  <c r="J242" i="1"/>
  <c r="I249" i="1"/>
  <c r="K580" i="7"/>
  <c r="J159" i="1"/>
  <c r="I200" i="1"/>
  <c r="J328" i="1"/>
  <c r="L337" i="1"/>
  <c r="K328" i="10"/>
  <c r="K64" i="11"/>
  <c r="K635" i="14"/>
  <c r="K422" i="15"/>
  <c r="K428" i="15"/>
  <c r="K435" i="15"/>
  <c r="O437" i="15"/>
  <c r="K455" i="15"/>
  <c r="K200" i="17"/>
  <c r="K83" i="18"/>
  <c r="O457" i="19"/>
  <c r="O437" i="20"/>
  <c r="K633" i="21"/>
  <c r="L46" i="1"/>
  <c r="J149" i="1"/>
  <c r="I164" i="1"/>
  <c r="J181" i="1"/>
  <c r="I186" i="1"/>
  <c r="K186" i="1" s="1"/>
  <c r="J371" i="1"/>
  <c r="I397" i="1"/>
  <c r="L58" i="1"/>
  <c r="J244" i="1"/>
  <c r="M122" i="1"/>
  <c r="I506" i="1"/>
  <c r="K506" i="1" s="1"/>
  <c r="I575" i="1"/>
  <c r="K575" i="1" s="1"/>
  <c r="I517" i="1"/>
  <c r="I520" i="1"/>
  <c r="I523" i="1"/>
  <c r="I526" i="1"/>
  <c r="I529" i="1"/>
  <c r="N70" i="1"/>
  <c r="J77" i="1"/>
  <c r="J81" i="1"/>
  <c r="J84" i="1"/>
  <c r="J87" i="1"/>
  <c r="J92" i="1"/>
  <c r="J160" i="1"/>
  <c r="J169" i="1"/>
  <c r="J183" i="1"/>
  <c r="J187" i="1"/>
  <c r="N252" i="4"/>
  <c r="N250" i="4" s="1"/>
  <c r="K402" i="6"/>
  <c r="K431" i="6"/>
  <c r="K611" i="9"/>
  <c r="N43" i="12"/>
  <c r="N43" i="13"/>
  <c r="N41" i="13" s="1"/>
  <c r="K612" i="14"/>
  <c r="N120" i="18"/>
  <c r="N118" i="18" s="1"/>
  <c r="N142" i="18"/>
  <c r="N140" i="18" s="1"/>
  <c r="K623" i="19"/>
  <c r="J65" i="1"/>
  <c r="N337" i="1"/>
  <c r="N408" i="1"/>
  <c r="J515" i="1"/>
  <c r="J471" i="1"/>
  <c r="J345" i="1"/>
  <c r="J85" i="1"/>
  <c r="N45" i="1"/>
  <c r="L124" i="1"/>
  <c r="J135" i="1"/>
  <c r="I235" i="1"/>
  <c r="J245" i="1"/>
  <c r="L256" i="1"/>
  <c r="J263" i="1"/>
  <c r="J266" i="1"/>
  <c r="J270" i="1"/>
  <c r="J282" i="1"/>
  <c r="J287" i="1"/>
  <c r="I309" i="1"/>
  <c r="N318" i="1"/>
  <c r="L334" i="1"/>
  <c r="I340" i="1"/>
  <c r="L352" i="1"/>
  <c r="N355" i="1"/>
  <c r="J362" i="1"/>
  <c r="J367" i="1"/>
  <c r="J370" i="1"/>
  <c r="J373" i="1"/>
  <c r="J376" i="1"/>
  <c r="J380" i="1"/>
  <c r="N382" i="1"/>
  <c r="J397" i="1"/>
  <c r="N435" i="1"/>
  <c r="J452" i="1"/>
  <c r="J466" i="1"/>
  <c r="J469" i="1"/>
  <c r="J472" i="1"/>
  <c r="J484" i="1"/>
  <c r="I524" i="1"/>
  <c r="N538" i="1"/>
  <c r="J545" i="1"/>
  <c r="L255" i="1"/>
  <c r="K612" i="12"/>
  <c r="L32" i="14"/>
  <c r="L30" i="14" s="1"/>
  <c r="K482" i="14"/>
  <c r="J671" i="17"/>
  <c r="J264" i="1"/>
  <c r="J415" i="1"/>
  <c r="J342" i="1"/>
  <c r="I370" i="1"/>
  <c r="L406" i="1"/>
  <c r="J114" i="1"/>
  <c r="J131" i="1"/>
  <c r="I213" i="1"/>
  <c r="K213" i="1" s="1"/>
  <c r="L72" i="1"/>
  <c r="J79" i="1"/>
  <c r="J82" i="1"/>
  <c r="J88" i="1"/>
  <c r="J115" i="1"/>
  <c r="N148" i="1"/>
  <c r="J162" i="1"/>
  <c r="J171" i="1"/>
  <c r="J202" i="1"/>
  <c r="M314" i="1"/>
  <c r="J320" i="1"/>
  <c r="J325" i="1"/>
  <c r="J340" i="1"/>
  <c r="J346" i="1"/>
  <c r="J501" i="1"/>
  <c r="J507" i="1"/>
  <c r="O102" i="9"/>
  <c r="N120" i="10"/>
  <c r="N118" i="10" s="1"/>
  <c r="K629" i="10"/>
  <c r="N96" i="11"/>
  <c r="N94" i="11" s="1"/>
  <c r="K341" i="11"/>
  <c r="K349" i="14"/>
  <c r="K402" i="14"/>
  <c r="K564" i="16"/>
  <c r="K349" i="17"/>
  <c r="O354" i="17"/>
  <c r="O437" i="17"/>
  <c r="N273" i="19"/>
  <c r="N271" i="19" s="1"/>
  <c r="K380" i="20"/>
  <c r="J158" i="1"/>
  <c r="I173" i="1"/>
  <c r="J194" i="1"/>
  <c r="J498" i="1"/>
  <c r="N351" i="1"/>
  <c r="J108" i="1"/>
  <c r="L405" i="1"/>
  <c r="O405" i="1" s="1"/>
  <c r="L534" i="1"/>
  <c r="O534" i="1" s="1"/>
  <c r="J500" i="1"/>
  <c r="N648" i="1"/>
  <c r="I64" i="1"/>
  <c r="J182" i="1"/>
  <c r="J200" i="1"/>
  <c r="J269" i="1"/>
  <c r="L314" i="3"/>
  <c r="O314" i="3" s="1"/>
  <c r="K380" i="4"/>
  <c r="K110" i="5"/>
  <c r="K473" i="5"/>
  <c r="K482" i="5"/>
  <c r="L57" i="6"/>
  <c r="L55" i="6" s="1"/>
  <c r="K482" i="6"/>
  <c r="K589" i="6"/>
  <c r="L57" i="9"/>
  <c r="L55" i="9" s="1"/>
  <c r="O74" i="9"/>
  <c r="K109" i="9"/>
  <c r="L333" i="9"/>
  <c r="O333" i="9" s="1"/>
  <c r="K635" i="9"/>
  <c r="K398" i="10"/>
  <c r="O401" i="10"/>
  <c r="K418" i="10"/>
  <c r="O459" i="10"/>
  <c r="K630" i="10"/>
  <c r="K580" i="12"/>
  <c r="O582" i="12"/>
  <c r="O49" i="13"/>
  <c r="O553" i="13"/>
  <c r="O582" i="13"/>
  <c r="K589" i="16"/>
  <c r="K370" i="17"/>
  <c r="K376" i="17"/>
  <c r="K629" i="17"/>
  <c r="K482" i="18"/>
  <c r="L45" i="19"/>
  <c r="O45" i="19" s="1"/>
  <c r="N68" i="19"/>
  <c r="N66" i="19" s="1"/>
  <c r="K368" i="20"/>
  <c r="K497" i="20"/>
  <c r="O401" i="21"/>
  <c r="O459" i="21"/>
  <c r="J113" i="1"/>
  <c r="I199" i="1"/>
  <c r="K199" i="1" s="1"/>
  <c r="J283" i="1"/>
  <c r="I86" i="1"/>
  <c r="M98" i="1"/>
  <c r="I108" i="1"/>
  <c r="K108" i="1" s="1"/>
  <c r="I486" i="1"/>
  <c r="K486" i="1" s="1"/>
  <c r="L552" i="1"/>
  <c r="O552" i="1" s="1"/>
  <c r="N96" i="2"/>
  <c r="N94" i="2" s="1"/>
  <c r="J479" i="1"/>
  <c r="I518" i="1"/>
  <c r="I521" i="1"/>
  <c r="K633" i="3"/>
  <c r="K85" i="5"/>
  <c r="K88" i="5"/>
  <c r="L224" i="5"/>
  <c r="O224" i="5" s="1"/>
  <c r="O648" i="5"/>
  <c r="L580" i="1"/>
  <c r="N587" i="1"/>
  <c r="K665" i="8"/>
  <c r="L295" i="1"/>
  <c r="I176" i="1"/>
  <c r="L276" i="1"/>
  <c r="I87" i="1"/>
  <c r="I133" i="1"/>
  <c r="K133" i="1" s="1"/>
  <c r="J261" i="1"/>
  <c r="J365" i="1"/>
  <c r="J369" i="1"/>
  <c r="J372" i="1"/>
  <c r="J375" i="1"/>
  <c r="J381" i="1"/>
  <c r="K381" i="1" s="1"/>
  <c r="N384" i="1"/>
  <c r="N389" i="1"/>
  <c r="J396" i="1"/>
  <c r="J400" i="1"/>
  <c r="J402" i="1"/>
  <c r="N405" i="1"/>
  <c r="N410" i="1"/>
  <c r="J416" i="1"/>
  <c r="J419" i="1"/>
  <c r="J422" i="1"/>
  <c r="J425" i="1"/>
  <c r="J428" i="1"/>
  <c r="J435" i="1"/>
  <c r="J455" i="1"/>
  <c r="N457" i="1"/>
  <c r="J496" i="1"/>
  <c r="J499" i="1"/>
  <c r="J514" i="1"/>
  <c r="I613" i="1"/>
  <c r="I616" i="1"/>
  <c r="I622" i="1"/>
  <c r="L123" i="1"/>
  <c r="M70" i="1"/>
  <c r="P70" i="1" s="1"/>
  <c r="L567" i="1"/>
  <c r="O567" i="1" s="1"/>
  <c r="J512" i="1"/>
  <c r="N294" i="1"/>
  <c r="J306" i="1"/>
  <c r="M333" i="1"/>
  <c r="I349" i="1"/>
  <c r="L354" i="1"/>
  <c r="J379" i="1"/>
  <c r="I81" i="1"/>
  <c r="I498" i="1"/>
  <c r="K498" i="1" s="1"/>
  <c r="I219" i="1"/>
  <c r="N228" i="1"/>
  <c r="J234" i="1"/>
  <c r="J238" i="1"/>
  <c r="K340" i="5"/>
  <c r="J478" i="1"/>
  <c r="J481" i="1"/>
  <c r="J493" i="1"/>
  <c r="K92" i="7"/>
  <c r="K497" i="9"/>
  <c r="I65" i="1"/>
  <c r="I238" i="1"/>
  <c r="K238" i="1" s="1"/>
  <c r="J509" i="1"/>
  <c r="N254" i="1"/>
  <c r="J265" i="1"/>
  <c r="I285" i="1"/>
  <c r="J301" i="1"/>
  <c r="J322" i="1"/>
  <c r="I328" i="1"/>
  <c r="J360" i="1"/>
  <c r="L228" i="1"/>
  <c r="O228" i="1" s="1"/>
  <c r="L436" i="1"/>
  <c r="O436" i="1" s="1"/>
  <c r="I92" i="1"/>
  <c r="L102" i="1"/>
  <c r="I111" i="1"/>
  <c r="I215" i="1"/>
  <c r="N68" i="2"/>
  <c r="N66" i="2" s="1"/>
  <c r="J339" i="1"/>
  <c r="J349" i="1"/>
  <c r="J361" i="1"/>
  <c r="J366" i="1"/>
  <c r="J391" i="1"/>
  <c r="K397" i="2"/>
  <c r="I401" i="1"/>
  <c r="J412" i="1"/>
  <c r="I417" i="1"/>
  <c r="I429" i="1"/>
  <c r="N442" i="1"/>
  <c r="K481" i="2"/>
  <c r="L45" i="4"/>
  <c r="O45" i="4" s="1"/>
  <c r="J433" i="1"/>
  <c r="K482" i="8"/>
  <c r="K497" i="8"/>
  <c r="J609" i="1"/>
  <c r="J308" i="1"/>
  <c r="N258" i="1"/>
  <c r="J267" i="1"/>
  <c r="K350" i="21"/>
  <c r="J495" i="1"/>
  <c r="K235" i="3"/>
  <c r="K229" i="4"/>
  <c r="K235" i="4"/>
  <c r="J392" i="1"/>
  <c r="N120" i="5"/>
  <c r="N118" i="5" s="1"/>
  <c r="N273" i="5"/>
  <c r="N271" i="5" s="1"/>
  <c r="K497" i="5"/>
  <c r="O537" i="5"/>
  <c r="K249" i="6"/>
  <c r="K368" i="6"/>
  <c r="N96" i="7"/>
  <c r="N94" i="7" s="1"/>
  <c r="N279" i="1"/>
  <c r="I341" i="1"/>
  <c r="J476" i="1"/>
  <c r="L122" i="8"/>
  <c r="O122" i="8" s="1"/>
  <c r="J477" i="1"/>
  <c r="O597" i="8"/>
  <c r="K350" i="9"/>
  <c r="K341" i="10"/>
  <c r="O347" i="10"/>
  <c r="L314" i="11"/>
  <c r="O314" i="11" s="1"/>
  <c r="N331" i="11"/>
  <c r="N329" i="11" s="1"/>
  <c r="L122" i="12"/>
  <c r="O122" i="12" s="1"/>
  <c r="K380" i="12"/>
  <c r="O537" i="13"/>
  <c r="O601" i="13"/>
  <c r="K173" i="14"/>
  <c r="K200" i="14"/>
  <c r="O352" i="14"/>
  <c r="O385" i="14"/>
  <c r="K449" i="14"/>
  <c r="O455" i="14"/>
  <c r="O435" i="15"/>
  <c r="O457" i="15"/>
  <c r="K635" i="17"/>
  <c r="N273" i="20"/>
  <c r="N271" i="20" s="1"/>
  <c r="N222" i="21"/>
  <c r="N220" i="21" s="1"/>
  <c r="I532" i="1"/>
  <c r="N569" i="1"/>
  <c r="I635" i="1"/>
  <c r="N671" i="1"/>
  <c r="J510" i="1"/>
  <c r="K547" i="3"/>
  <c r="J368" i="1"/>
  <c r="I626" i="1"/>
  <c r="I630" i="1"/>
  <c r="J662" i="1"/>
  <c r="O49" i="5"/>
  <c r="L275" i="5"/>
  <c r="O275" i="5" s="1"/>
  <c r="K398" i="5"/>
  <c r="O401" i="5"/>
  <c r="N459" i="1"/>
  <c r="L254" i="6"/>
  <c r="L252" i="6" s="1"/>
  <c r="I372" i="1"/>
  <c r="K372" i="1" s="1"/>
  <c r="K111" i="9"/>
  <c r="N331" i="9"/>
  <c r="P331" i="9" s="1"/>
  <c r="K343" i="11"/>
  <c r="O349" i="11"/>
  <c r="O601" i="12"/>
  <c r="K430" i="13"/>
  <c r="N292" i="14"/>
  <c r="N290" i="14" s="1"/>
  <c r="N34" i="14"/>
  <c r="N14" i="14" s="1"/>
  <c r="K401" i="18"/>
  <c r="K474" i="18"/>
  <c r="K630" i="18"/>
  <c r="K219" i="19"/>
  <c r="N222" i="19"/>
  <c r="N220" i="19" s="1"/>
  <c r="N312" i="19"/>
  <c r="N310" i="19" s="1"/>
  <c r="O347" i="19"/>
  <c r="K350" i="19"/>
  <c r="N120" i="20"/>
  <c r="P120" i="20" s="1"/>
  <c r="N580" i="1"/>
  <c r="N588" i="1"/>
  <c r="J594" i="1"/>
  <c r="J622" i="1"/>
  <c r="J284" i="1"/>
  <c r="N314" i="1"/>
  <c r="J321" i="1"/>
  <c r="J326" i="1"/>
  <c r="J341" i="1"/>
  <c r="J344" i="1"/>
  <c r="N353" i="1"/>
  <c r="N358" i="1"/>
  <c r="K424" i="4"/>
  <c r="O564" i="4"/>
  <c r="N142" i="5"/>
  <c r="N140" i="5" s="1"/>
  <c r="K498" i="5"/>
  <c r="J432" i="1"/>
  <c r="N438" i="1"/>
  <c r="N443" i="1"/>
  <c r="J449" i="1"/>
  <c r="N455" i="1"/>
  <c r="K620" i="9"/>
  <c r="K270" i="10"/>
  <c r="L70" i="12"/>
  <c r="O70" i="12" s="1"/>
  <c r="K88" i="12"/>
  <c r="O584" i="13"/>
  <c r="K219" i="14"/>
  <c r="K285" i="14"/>
  <c r="L314" i="14"/>
  <c r="O314" i="14" s="1"/>
  <c r="K328" i="14"/>
  <c r="K350" i="14"/>
  <c r="O404" i="14"/>
  <c r="O439" i="14"/>
  <c r="K450" i="14"/>
  <c r="K421" i="15"/>
  <c r="M120" i="16"/>
  <c r="K464" i="16"/>
  <c r="J651" i="19"/>
  <c r="I527" i="1"/>
  <c r="I530" i="1"/>
  <c r="K533" i="2"/>
  <c r="K630" i="2"/>
  <c r="J204" i="1"/>
  <c r="L226" i="1"/>
  <c r="I270" i="1"/>
  <c r="K381" i="4"/>
  <c r="K396" i="4"/>
  <c r="I519" i="1"/>
  <c r="I522" i="1"/>
  <c r="I528" i="1"/>
  <c r="I531" i="1"/>
  <c r="K628" i="4"/>
  <c r="K634" i="4"/>
  <c r="M312" i="5"/>
  <c r="K547" i="5"/>
  <c r="K622" i="5"/>
  <c r="N649" i="1"/>
  <c r="K112" i="6"/>
  <c r="L275" i="6"/>
  <c r="O275" i="6" s="1"/>
  <c r="K289" i="6"/>
  <c r="K376" i="6"/>
  <c r="K449" i="6"/>
  <c r="O455" i="6"/>
  <c r="K164" i="7"/>
  <c r="N252" i="7"/>
  <c r="N250" i="7" s="1"/>
  <c r="J304" i="1"/>
  <c r="N349" i="1"/>
  <c r="N352" i="1"/>
  <c r="J363" i="1"/>
  <c r="K368" i="8"/>
  <c r="O380" i="8"/>
  <c r="O383" i="8"/>
  <c r="N386" i="1"/>
  <c r="I398" i="1"/>
  <c r="O401" i="8"/>
  <c r="J414" i="1"/>
  <c r="I367" i="9"/>
  <c r="K367" i="9" s="1"/>
  <c r="K370" i="9"/>
  <c r="K158" i="10"/>
  <c r="K370" i="10"/>
  <c r="L254" i="11"/>
  <c r="O254" i="11" s="1"/>
  <c r="K285" i="11"/>
  <c r="K435" i="12"/>
  <c r="K426" i="13"/>
  <c r="K372" i="14"/>
  <c r="K396" i="14"/>
  <c r="K473" i="14"/>
  <c r="K629" i="14"/>
  <c r="K216" i="15"/>
  <c r="L224" i="15"/>
  <c r="O224" i="15" s="1"/>
  <c r="N252" i="15"/>
  <c r="N250" i="15" s="1"/>
  <c r="K591" i="15"/>
  <c r="L98" i="16"/>
  <c r="O98" i="16" s="1"/>
  <c r="K270" i="16"/>
  <c r="K425" i="16"/>
  <c r="K84" i="17"/>
  <c r="K92" i="17"/>
  <c r="K589" i="17"/>
  <c r="K595" i="17"/>
  <c r="K149" i="18"/>
  <c r="K158" i="18"/>
  <c r="O401" i="18"/>
  <c r="O404" i="18"/>
  <c r="K630" i="19"/>
  <c r="K65" i="20"/>
  <c r="K81" i="20"/>
  <c r="O651" i="20"/>
  <c r="O406" i="21"/>
  <c r="O279" i="3"/>
  <c r="L279" i="1"/>
  <c r="O279" i="1" s="1"/>
  <c r="K204" i="5"/>
  <c r="I204" i="1"/>
  <c r="J487" i="1"/>
  <c r="K470" i="6"/>
  <c r="I470" i="1"/>
  <c r="K470" i="1" s="1"/>
  <c r="K560" i="8"/>
  <c r="I560" i="1"/>
  <c r="O581" i="8"/>
  <c r="L581" i="1"/>
  <c r="O581" i="1" s="1"/>
  <c r="O318" i="12"/>
  <c r="L318" i="1"/>
  <c r="O318" i="1" s="1"/>
  <c r="K324" i="12"/>
  <c r="I324" i="1"/>
  <c r="J671" i="13"/>
  <c r="J674" i="1"/>
  <c r="K373" i="2"/>
  <c r="I373" i="1"/>
  <c r="K373" i="1" s="1"/>
  <c r="K376" i="2"/>
  <c r="I376" i="1"/>
  <c r="K380" i="2"/>
  <c r="I380" i="1"/>
  <c r="O385" i="2"/>
  <c r="L385" i="1"/>
  <c r="K371" i="4"/>
  <c r="I367" i="4"/>
  <c r="K367" i="4" s="1"/>
  <c r="O385" i="4"/>
  <c r="N385" i="1"/>
  <c r="K344" i="7"/>
  <c r="I344" i="1"/>
  <c r="K344" i="1" s="1"/>
  <c r="O347" i="7"/>
  <c r="L347" i="1"/>
  <c r="N32" i="18"/>
  <c r="N30" i="18" s="1"/>
  <c r="I342" i="1"/>
  <c r="K342" i="1" s="1"/>
  <c r="O298" i="2"/>
  <c r="L298" i="1"/>
  <c r="O298" i="1" s="1"/>
  <c r="J324" i="1"/>
  <c r="K324" i="2"/>
  <c r="J513" i="1"/>
  <c r="J516" i="1"/>
  <c r="J525" i="1"/>
  <c r="N568" i="1"/>
  <c r="J618" i="1"/>
  <c r="N404" i="1"/>
  <c r="J418" i="1"/>
  <c r="J424" i="1"/>
  <c r="J262" i="1"/>
  <c r="K266" i="6"/>
  <c r="I266" i="1"/>
  <c r="M273" i="6"/>
  <c r="M271" i="6" s="1"/>
  <c r="M275" i="1"/>
  <c r="K369" i="6"/>
  <c r="I369" i="1"/>
  <c r="K369" i="1" s="1"/>
  <c r="K375" i="6"/>
  <c r="I375" i="1"/>
  <c r="K578" i="7"/>
  <c r="I578" i="1"/>
  <c r="K578" i="1" s="1"/>
  <c r="J564" i="1"/>
  <c r="J579" i="1"/>
  <c r="K429" i="8"/>
  <c r="J429" i="1"/>
  <c r="K345" i="3"/>
  <c r="I345" i="1"/>
  <c r="O583" i="7"/>
  <c r="L583" i="1"/>
  <c r="O583" i="1" s="1"/>
  <c r="N144" i="1"/>
  <c r="L225" i="1"/>
  <c r="K468" i="3"/>
  <c r="I468" i="1"/>
  <c r="K468" i="1" s="1"/>
  <c r="K492" i="4"/>
  <c r="I492" i="1"/>
  <c r="K492" i="1" s="1"/>
  <c r="O565" i="5"/>
  <c r="L565" i="1"/>
  <c r="O565" i="1" s="1"/>
  <c r="K577" i="5"/>
  <c r="I577" i="1"/>
  <c r="K577" i="1" s="1"/>
  <c r="N584" i="1"/>
  <c r="O404" i="8"/>
  <c r="L404" i="1"/>
  <c r="I424" i="1"/>
  <c r="K424" i="8"/>
  <c r="J235" i="1"/>
  <c r="J241" i="1"/>
  <c r="J246" i="1"/>
  <c r="I289" i="1"/>
  <c r="N298" i="1"/>
  <c r="J309" i="1"/>
  <c r="K309" i="1" s="1"/>
  <c r="N571" i="1"/>
  <c r="N604" i="1"/>
  <c r="I614" i="1"/>
  <c r="I617" i="1"/>
  <c r="I623" i="1"/>
  <c r="K81" i="3"/>
  <c r="K108" i="3"/>
  <c r="K111" i="3"/>
  <c r="J197" i="1"/>
  <c r="J201" i="1"/>
  <c r="J210" i="1"/>
  <c r="J215" i="1"/>
  <c r="N461" i="1"/>
  <c r="J465" i="1"/>
  <c r="J468" i="1"/>
  <c r="J474" i="1"/>
  <c r="J494" i="1"/>
  <c r="J497" i="1"/>
  <c r="N26" i="4"/>
  <c r="N16" i="4" s="1"/>
  <c r="J196" i="1"/>
  <c r="J209" i="1"/>
  <c r="J480" i="1"/>
  <c r="N540" i="1"/>
  <c r="O597" i="4"/>
  <c r="J134" i="1"/>
  <c r="K499" i="5"/>
  <c r="J86" i="1"/>
  <c r="K86" i="1" s="1"/>
  <c r="J90" i="1"/>
  <c r="N98" i="1"/>
  <c r="J105" i="1"/>
  <c r="I109" i="1"/>
  <c r="I138" i="1"/>
  <c r="J156" i="1"/>
  <c r="J161" i="1"/>
  <c r="J170" i="1"/>
  <c r="J175" i="1"/>
  <c r="J184" i="1"/>
  <c r="J188" i="1"/>
  <c r="K235" i="6"/>
  <c r="K419" i="6"/>
  <c r="K422" i="6"/>
  <c r="K425" i="6"/>
  <c r="O551" i="6"/>
  <c r="O568" i="6"/>
  <c r="K465" i="7"/>
  <c r="K533" i="7"/>
  <c r="O535" i="7"/>
  <c r="K560" i="7"/>
  <c r="O564" i="7"/>
  <c r="K629" i="7"/>
  <c r="K186" i="8"/>
  <c r="L275" i="8"/>
  <c r="O275" i="8" s="1"/>
  <c r="O533" i="8"/>
  <c r="M68" i="15"/>
  <c r="M66" i="15" s="1"/>
  <c r="P70" i="15"/>
  <c r="K158" i="2"/>
  <c r="J550" i="1"/>
  <c r="N555" i="1"/>
  <c r="J560" i="1"/>
  <c r="J592" i="1"/>
  <c r="K370" i="3"/>
  <c r="J657" i="1"/>
  <c r="P45" i="4"/>
  <c r="N68" i="5"/>
  <c r="N66" i="5" s="1"/>
  <c r="K249" i="5"/>
  <c r="K345" i="5"/>
  <c r="K349" i="5"/>
  <c r="K564" i="5"/>
  <c r="N43" i="7"/>
  <c r="N41" i="7" s="1"/>
  <c r="K235" i="7"/>
  <c r="N273" i="7"/>
  <c r="N271" i="7" s="1"/>
  <c r="P49" i="8"/>
  <c r="K499" i="8"/>
  <c r="K133" i="2"/>
  <c r="N142" i="2"/>
  <c r="N140" i="2" s="1"/>
  <c r="K265" i="2"/>
  <c r="K350" i="2"/>
  <c r="J663" i="1"/>
  <c r="K93" i="3"/>
  <c r="N96" i="3"/>
  <c r="N94" i="3" s="1"/>
  <c r="I371" i="1"/>
  <c r="K371" i="1" s="1"/>
  <c r="I377" i="1"/>
  <c r="L380" i="1"/>
  <c r="L383" i="1"/>
  <c r="J393" i="1"/>
  <c r="L401" i="1"/>
  <c r="N407" i="1"/>
  <c r="I421" i="1"/>
  <c r="I427" i="1"/>
  <c r="J303" i="1"/>
  <c r="J445" i="1"/>
  <c r="I450" i="1"/>
  <c r="J453" i="1"/>
  <c r="N601" i="1"/>
  <c r="J608" i="1"/>
  <c r="K93" i="5"/>
  <c r="K649" i="5"/>
  <c r="O437" i="6"/>
  <c r="J486" i="1"/>
  <c r="J503" i="1"/>
  <c r="J506" i="1"/>
  <c r="J489" i="1"/>
  <c r="J651" i="7"/>
  <c r="N460" i="1"/>
  <c r="J502" i="1"/>
  <c r="J508" i="1"/>
  <c r="K350" i="3"/>
  <c r="K464" i="3"/>
  <c r="J671" i="3"/>
  <c r="K149" i="4"/>
  <c r="I597" i="1"/>
  <c r="K265" i="5"/>
  <c r="K343" i="5"/>
  <c r="K110" i="7"/>
  <c r="L333" i="7"/>
  <c r="O333" i="7" s="1"/>
  <c r="K340" i="7"/>
  <c r="O349" i="7"/>
  <c r="K376" i="7"/>
  <c r="K397" i="7"/>
  <c r="K417" i="7"/>
  <c r="K420" i="7"/>
  <c r="K423" i="7"/>
  <c r="K426" i="7"/>
  <c r="K429" i="7"/>
  <c r="K432" i="7"/>
  <c r="O553" i="7"/>
  <c r="K573" i="7"/>
  <c r="K185" i="8"/>
  <c r="N312" i="9"/>
  <c r="N310" i="9" s="1"/>
  <c r="O337" i="11"/>
  <c r="M337" i="11"/>
  <c r="P337" i="11" s="1"/>
  <c r="K369" i="14"/>
  <c r="I367" i="14"/>
  <c r="K367" i="14" s="1"/>
  <c r="J89" i="1"/>
  <c r="K266" i="2"/>
  <c r="K435" i="2"/>
  <c r="J631" i="1"/>
  <c r="J656" i="1"/>
  <c r="N331" i="3"/>
  <c r="N329" i="3" s="1"/>
  <c r="K375" i="3"/>
  <c r="K396" i="3"/>
  <c r="O437" i="3"/>
  <c r="O650" i="3"/>
  <c r="K200" i="4"/>
  <c r="K341" i="4"/>
  <c r="O347" i="4"/>
  <c r="K425" i="4"/>
  <c r="K428" i="4"/>
  <c r="K435" i="4"/>
  <c r="K80" i="5"/>
  <c r="K199" i="5"/>
  <c r="N222" i="5"/>
  <c r="N220" i="5" s="1"/>
  <c r="K328" i="5"/>
  <c r="P333" i="5"/>
  <c r="K450" i="5"/>
  <c r="O649" i="5"/>
  <c r="L314" i="6"/>
  <c r="O314" i="6" s="1"/>
  <c r="K341" i="6"/>
  <c r="O347" i="6"/>
  <c r="K350" i="6"/>
  <c r="K377" i="6"/>
  <c r="O380" i="6"/>
  <c r="O383" i="6"/>
  <c r="O401" i="6"/>
  <c r="O404" i="6"/>
  <c r="K421" i="6"/>
  <c r="K424" i="6"/>
  <c r="K427" i="6"/>
  <c r="K430" i="6"/>
  <c r="K547" i="6"/>
  <c r="K551" i="6"/>
  <c r="O553" i="6"/>
  <c r="K368" i="7"/>
  <c r="K398" i="7"/>
  <c r="O401" i="7"/>
  <c r="O404" i="7"/>
  <c r="O439" i="7"/>
  <c r="K450" i="7"/>
  <c r="K464" i="7"/>
  <c r="K65" i="8"/>
  <c r="K81" i="8"/>
  <c r="N222" i="8"/>
  <c r="N220" i="8" s="1"/>
  <c r="L254" i="8"/>
  <c r="L252" i="8" s="1"/>
  <c r="K270" i="8"/>
  <c r="K423" i="8"/>
  <c r="O455" i="8"/>
  <c r="O535" i="8"/>
  <c r="K564" i="8"/>
  <c r="K635" i="8"/>
  <c r="K401" i="9"/>
  <c r="J671" i="9"/>
  <c r="K80" i="10"/>
  <c r="P333" i="10"/>
  <c r="K381" i="10"/>
  <c r="O383" i="11"/>
  <c r="K427" i="11"/>
  <c r="K84" i="12"/>
  <c r="L144" i="12"/>
  <c r="O144" i="12" s="1"/>
  <c r="K200" i="12"/>
  <c r="K380" i="13"/>
  <c r="K589" i="13"/>
  <c r="K597" i="13"/>
  <c r="K84" i="14"/>
  <c r="K149" i="14"/>
  <c r="K589" i="14"/>
  <c r="K595" i="14"/>
  <c r="N68" i="15"/>
  <c r="N66" i="15" s="1"/>
  <c r="P254" i="15"/>
  <c r="K419" i="15"/>
  <c r="K473" i="15"/>
  <c r="L57" i="17"/>
  <c r="O57" i="17" s="1"/>
  <c r="K65" i="17"/>
  <c r="N68" i="17"/>
  <c r="N66" i="17" s="1"/>
  <c r="O535" i="17"/>
  <c r="N312" i="18"/>
  <c r="N310" i="18" s="1"/>
  <c r="O337" i="18"/>
  <c r="O649" i="18"/>
  <c r="N43" i="19"/>
  <c r="N41" i="19" s="1"/>
  <c r="N292" i="19"/>
  <c r="N290" i="19" s="1"/>
  <c r="K621" i="19"/>
  <c r="L122" i="20"/>
  <c r="O122" i="20" s="1"/>
  <c r="P45" i="21"/>
  <c r="K164" i="21"/>
  <c r="K200" i="21"/>
  <c r="M292" i="21"/>
  <c r="M290" i="21" s="1"/>
  <c r="P290" i="21" s="1"/>
  <c r="K341" i="21"/>
  <c r="O455" i="21"/>
  <c r="K547" i="21"/>
  <c r="K631" i="21"/>
  <c r="N553" i="1"/>
  <c r="J596" i="1"/>
  <c r="K615" i="9"/>
  <c r="K618" i="9"/>
  <c r="P70" i="10"/>
  <c r="K580" i="10"/>
  <c r="K631" i="10"/>
  <c r="K158" i="11"/>
  <c r="O347" i="11"/>
  <c r="L45" i="12"/>
  <c r="O45" i="12" s="1"/>
  <c r="K219" i="12"/>
  <c r="N292" i="12"/>
  <c r="N290" i="12" s="1"/>
  <c r="K200" i="13"/>
  <c r="K427" i="14"/>
  <c r="K84" i="15"/>
  <c r="N292" i="15"/>
  <c r="N290" i="15" s="1"/>
  <c r="K618" i="16"/>
  <c r="J671" i="16"/>
  <c r="N43" i="17"/>
  <c r="N41" i="17" s="1"/>
  <c r="L70" i="17"/>
  <c r="L68" i="17" s="1"/>
  <c r="O68" i="17" s="1"/>
  <c r="N222" i="17"/>
  <c r="N220" i="17" s="1"/>
  <c r="K229" i="17"/>
  <c r="N273" i="17"/>
  <c r="N271" i="17" s="1"/>
  <c r="N331" i="17"/>
  <c r="K372" i="17"/>
  <c r="K396" i="17"/>
  <c r="K402" i="17"/>
  <c r="O564" i="17"/>
  <c r="K173" i="18"/>
  <c r="K200" i="18"/>
  <c r="O406" i="18"/>
  <c r="K345" i="19"/>
  <c r="K482" i="19"/>
  <c r="K628" i="19"/>
  <c r="K82" i="20"/>
  <c r="N96" i="20"/>
  <c r="N94" i="20" s="1"/>
  <c r="N252" i="20"/>
  <c r="N250" i="20" s="1"/>
  <c r="K285" i="20"/>
  <c r="K593" i="20"/>
  <c r="K631" i="20"/>
  <c r="K634" i="20"/>
  <c r="K93" i="21"/>
  <c r="K108" i="21"/>
  <c r="K111" i="21"/>
  <c r="K368" i="21"/>
  <c r="K497" i="21"/>
  <c r="O568" i="21"/>
  <c r="K573" i="21"/>
  <c r="K632" i="21"/>
  <c r="K648" i="21"/>
  <c r="O601" i="8"/>
  <c r="O665" i="8"/>
  <c r="K189" i="9"/>
  <c r="K199" i="9"/>
  <c r="K449" i="9"/>
  <c r="K474" i="9"/>
  <c r="K564" i="9"/>
  <c r="K185" i="10"/>
  <c r="L254" i="10"/>
  <c r="O254" i="10" s="1"/>
  <c r="K368" i="10"/>
  <c r="K380" i="10"/>
  <c r="O385" i="10"/>
  <c r="K397" i="10"/>
  <c r="O537" i="10"/>
  <c r="P49" i="11"/>
  <c r="K117" i="11"/>
  <c r="K416" i="11"/>
  <c r="K419" i="11"/>
  <c r="K425" i="11"/>
  <c r="K428" i="11"/>
  <c r="K431" i="11"/>
  <c r="K455" i="11"/>
  <c r="K229" i="12"/>
  <c r="K235" i="12"/>
  <c r="K285" i="12"/>
  <c r="K350" i="13"/>
  <c r="K64" i="14"/>
  <c r="L254" i="14"/>
  <c r="O254" i="14" s="1"/>
  <c r="K416" i="14"/>
  <c r="K422" i="14"/>
  <c r="L70" i="15"/>
  <c r="O70" i="15" s="1"/>
  <c r="L254" i="15"/>
  <c r="O254" i="15" s="1"/>
  <c r="L294" i="15"/>
  <c r="O294" i="15" s="1"/>
  <c r="K370" i="15"/>
  <c r="K380" i="15"/>
  <c r="O385" i="15"/>
  <c r="O601" i="15"/>
  <c r="K628" i="15"/>
  <c r="K631" i="15"/>
  <c r="K634" i="15"/>
  <c r="P144" i="16"/>
  <c r="L333" i="16"/>
  <c r="O333" i="16" s="1"/>
  <c r="M273" i="18"/>
  <c r="P273" i="18" s="1"/>
  <c r="K368" i="18"/>
  <c r="N222" i="14"/>
  <c r="N220" i="14" s="1"/>
  <c r="O385" i="16"/>
  <c r="K397" i="16"/>
  <c r="O601" i="16"/>
  <c r="K634" i="16"/>
  <c r="P98" i="17"/>
  <c r="N120" i="17"/>
  <c r="N118" i="17" s="1"/>
  <c r="O435" i="17"/>
  <c r="N273" i="18"/>
  <c r="N271" i="18" s="1"/>
  <c r="P333" i="18"/>
  <c r="K375" i="18"/>
  <c r="K402" i="18"/>
  <c r="K498" i="18"/>
  <c r="K466" i="19"/>
  <c r="O580" i="20"/>
  <c r="K591" i="20"/>
  <c r="K266" i="21"/>
  <c r="P275" i="21"/>
  <c r="N292" i="21"/>
  <c r="N290" i="21" s="1"/>
  <c r="N331" i="21"/>
  <c r="N329" i="21" s="1"/>
  <c r="K349" i="21"/>
  <c r="K418" i="21"/>
  <c r="K424" i="21"/>
  <c r="K430" i="21"/>
  <c r="K464" i="21"/>
  <c r="O537" i="21"/>
  <c r="K564" i="21"/>
  <c r="O584" i="8"/>
  <c r="K612" i="8"/>
  <c r="L224" i="9"/>
  <c r="L222" i="9" s="1"/>
  <c r="P333" i="9"/>
  <c r="K402" i="9"/>
  <c r="K481" i="9"/>
  <c r="K616" i="9"/>
  <c r="K85" i="10"/>
  <c r="K88" i="10"/>
  <c r="K200" i="10"/>
  <c r="O380" i="10"/>
  <c r="O383" i="10"/>
  <c r="O535" i="10"/>
  <c r="K635" i="10"/>
  <c r="K417" i="11"/>
  <c r="K465" i="11"/>
  <c r="K474" i="11"/>
  <c r="K597" i="11"/>
  <c r="K65" i="12"/>
  <c r="K158" i="12"/>
  <c r="K173" i="12"/>
  <c r="K328" i="12"/>
  <c r="P333" i="12"/>
  <c r="K416" i="13"/>
  <c r="O535" i="13"/>
  <c r="K560" i="13"/>
  <c r="K626" i="13"/>
  <c r="K176" i="14"/>
  <c r="K185" i="14"/>
  <c r="K189" i="14"/>
  <c r="K597" i="14"/>
  <c r="K264" i="15"/>
  <c r="K267" i="15"/>
  <c r="K498" i="15"/>
  <c r="O533" i="15"/>
  <c r="K186" i="16"/>
  <c r="L254" i="16"/>
  <c r="O254" i="16" s="1"/>
  <c r="K285" i="16"/>
  <c r="L314" i="16"/>
  <c r="O314" i="16" s="1"/>
  <c r="K328" i="16"/>
  <c r="O347" i="16"/>
  <c r="K423" i="16"/>
  <c r="K426" i="16"/>
  <c r="K533" i="16"/>
  <c r="O582" i="17"/>
  <c r="K349" i="18"/>
  <c r="O354" i="18"/>
  <c r="K464" i="18"/>
  <c r="K547" i="18"/>
  <c r="K551" i="18"/>
  <c r="K377" i="19"/>
  <c r="K481" i="19"/>
  <c r="K625" i="19"/>
  <c r="K200" i="20"/>
  <c r="L224" i="20"/>
  <c r="O224" i="20" s="1"/>
  <c r="K417" i="20"/>
  <c r="O533" i="20"/>
  <c r="K176" i="21"/>
  <c r="K419" i="21"/>
  <c r="K425" i="21"/>
  <c r="K431" i="21"/>
  <c r="K435" i="21"/>
  <c r="I576" i="1"/>
  <c r="K576" i="1" s="1"/>
  <c r="K576" i="2"/>
  <c r="L349" i="1"/>
  <c r="L382" i="1"/>
  <c r="O382" i="1" s="1"/>
  <c r="L403" i="1"/>
  <c r="O403" i="1" s="1"/>
  <c r="I514" i="1"/>
  <c r="K514" i="1" s="1"/>
  <c r="N222" i="3"/>
  <c r="N220" i="3" s="1"/>
  <c r="I216" i="1"/>
  <c r="I343" i="1"/>
  <c r="I480" i="1"/>
  <c r="K480" i="1" s="1"/>
  <c r="K551" i="2"/>
  <c r="I551" i="1"/>
  <c r="N651" i="1"/>
  <c r="O651" i="3"/>
  <c r="N68" i="6"/>
  <c r="N66" i="6" s="1"/>
  <c r="K512" i="6"/>
  <c r="I512" i="1"/>
  <c r="K512" i="1" s="1"/>
  <c r="M55" i="8"/>
  <c r="M53" i="8" s="1"/>
  <c r="P57" i="8"/>
  <c r="K612" i="9"/>
  <c r="J612" i="1"/>
  <c r="K496" i="10"/>
  <c r="I496" i="1"/>
  <c r="K496" i="1" s="1"/>
  <c r="K502" i="10"/>
  <c r="I502" i="1"/>
  <c r="K502" i="1" s="1"/>
  <c r="I346" i="1"/>
  <c r="K346" i="1" s="1"/>
  <c r="L439" i="1"/>
  <c r="K500" i="2"/>
  <c r="I500" i="1"/>
  <c r="K500" i="1" s="1"/>
  <c r="J505" i="1"/>
  <c r="J511" i="1"/>
  <c r="N533" i="1"/>
  <c r="N541" i="1"/>
  <c r="J547" i="1"/>
  <c r="N55" i="3"/>
  <c r="N53" i="3" s="1"/>
  <c r="P57" i="3"/>
  <c r="N273" i="4"/>
  <c r="N271" i="4" s="1"/>
  <c r="P275" i="4"/>
  <c r="N61" i="1"/>
  <c r="I93" i="1"/>
  <c r="I112" i="1"/>
  <c r="I201" i="1"/>
  <c r="L351" i="1"/>
  <c r="O351" i="1" s="1"/>
  <c r="I430" i="1"/>
  <c r="I476" i="1"/>
  <c r="K476" i="1" s="1"/>
  <c r="P254" i="3"/>
  <c r="M252" i="3"/>
  <c r="P252" i="3" s="1"/>
  <c r="O598" i="3"/>
  <c r="L598" i="1"/>
  <c r="O598" i="1" s="1"/>
  <c r="K579" i="4"/>
  <c r="I579" i="1"/>
  <c r="K579" i="1" s="1"/>
  <c r="I117" i="1"/>
  <c r="L71" i="1"/>
  <c r="I88" i="1"/>
  <c r="L126" i="1"/>
  <c r="O126" i="1" s="1"/>
  <c r="I132" i="1"/>
  <c r="L148" i="1"/>
  <c r="O148" i="1" s="1"/>
  <c r="I418" i="1"/>
  <c r="O599" i="2"/>
  <c r="N599" i="1"/>
  <c r="K650" i="4"/>
  <c r="I650" i="1"/>
  <c r="K629" i="5"/>
  <c r="J629" i="1"/>
  <c r="K635" i="5"/>
  <c r="J635" i="1"/>
  <c r="J106" i="1"/>
  <c r="L57" i="2"/>
  <c r="O57" i="2" s="1"/>
  <c r="K264" i="2"/>
  <c r="O457" i="2"/>
  <c r="K474" i="2"/>
  <c r="J492" i="1"/>
  <c r="N556" i="1"/>
  <c r="I595" i="1"/>
  <c r="K398" i="3"/>
  <c r="K341" i="5"/>
  <c r="O439" i="5"/>
  <c r="K466" i="6"/>
  <c r="N43" i="2"/>
  <c r="N41" i="2" s="1"/>
  <c r="J232" i="1"/>
  <c r="J237" i="1"/>
  <c r="J243" i="1"/>
  <c r="J249" i="1"/>
  <c r="M254" i="1"/>
  <c r="J260" i="1"/>
  <c r="N406" i="1"/>
  <c r="J413" i="1"/>
  <c r="J417" i="1"/>
  <c r="J420" i="1"/>
  <c r="K420" i="1" s="1"/>
  <c r="J423" i="1"/>
  <c r="J426" i="1"/>
  <c r="L435" i="1"/>
  <c r="L458" i="1"/>
  <c r="O458" i="1" s="1"/>
  <c r="N462" i="1"/>
  <c r="I466" i="1"/>
  <c r="K635" i="2"/>
  <c r="N668" i="1"/>
  <c r="J677" i="1"/>
  <c r="N43" i="3"/>
  <c r="N41" i="3" s="1"/>
  <c r="N74" i="1"/>
  <c r="J80" i="1"/>
  <c r="J83" i="1"/>
  <c r="K164" i="3"/>
  <c r="K199" i="3"/>
  <c r="J302" i="1"/>
  <c r="K632" i="3"/>
  <c r="K117" i="4"/>
  <c r="K481" i="4"/>
  <c r="J651" i="4"/>
  <c r="L57" i="5"/>
  <c r="O57" i="5" s="1"/>
  <c r="L98" i="5"/>
  <c r="O98" i="5" s="1"/>
  <c r="O354" i="5"/>
  <c r="K431" i="5"/>
  <c r="K435" i="5"/>
  <c r="K149" i="6"/>
  <c r="N222" i="6"/>
  <c r="N220" i="6" s="1"/>
  <c r="K229" i="6"/>
  <c r="K267" i="6"/>
  <c r="K304" i="6"/>
  <c r="K324" i="6"/>
  <c r="K345" i="6"/>
  <c r="K349" i="6"/>
  <c r="O354" i="6"/>
  <c r="K381" i="6"/>
  <c r="K450" i="6"/>
  <c r="K473" i="6"/>
  <c r="K498" i="6"/>
  <c r="M252" i="11"/>
  <c r="P254" i="11"/>
  <c r="L26" i="14"/>
  <c r="L16" i="14" s="1"/>
  <c r="L45" i="2"/>
  <c r="L43" i="2" s="1"/>
  <c r="L41" i="2" s="1"/>
  <c r="L122" i="2"/>
  <c r="L120" i="2" s="1"/>
  <c r="L118" i="2" s="1"/>
  <c r="K328" i="2"/>
  <c r="O347" i="2"/>
  <c r="N387" i="1"/>
  <c r="J394" i="1"/>
  <c r="K398" i="2"/>
  <c r="O404" i="2"/>
  <c r="K573" i="2"/>
  <c r="L582" i="1"/>
  <c r="N585" i="1"/>
  <c r="K593" i="2"/>
  <c r="J652" i="1"/>
  <c r="K340" i="3"/>
  <c r="K343" i="3"/>
  <c r="O535" i="3"/>
  <c r="J651" i="3"/>
  <c r="K651" i="3" s="1"/>
  <c r="J451" i="1"/>
  <c r="J464" i="1"/>
  <c r="J467" i="1"/>
  <c r="J470" i="1"/>
  <c r="L535" i="1"/>
  <c r="N551" i="1"/>
  <c r="K617" i="4"/>
  <c r="I632" i="1"/>
  <c r="N650" i="1"/>
  <c r="K81" i="5"/>
  <c r="I455" i="1"/>
  <c r="J483" i="1"/>
  <c r="N570" i="1"/>
  <c r="J575" i="1"/>
  <c r="J659" i="1"/>
  <c r="J676" i="1"/>
  <c r="K110" i="6"/>
  <c r="M96" i="10"/>
  <c r="J577" i="1"/>
  <c r="J651" i="2"/>
  <c r="J670" i="1"/>
  <c r="J673" i="1"/>
  <c r="K426" i="3"/>
  <c r="K432" i="3"/>
  <c r="O435" i="3"/>
  <c r="K589" i="3"/>
  <c r="K595" i="3"/>
  <c r="J648" i="1"/>
  <c r="L254" i="4"/>
  <c r="O254" i="4" s="1"/>
  <c r="K423" i="4"/>
  <c r="K432" i="4"/>
  <c r="K613" i="4"/>
  <c r="K185" i="5"/>
  <c r="N252" i="5"/>
  <c r="N250" i="5" s="1"/>
  <c r="O347" i="5"/>
  <c r="K380" i="5"/>
  <c r="K423" i="5"/>
  <c r="L45" i="6"/>
  <c r="L43" i="6" s="1"/>
  <c r="L122" i="6"/>
  <c r="O122" i="6" s="1"/>
  <c r="K265" i="6"/>
  <c r="O385" i="6"/>
  <c r="K401" i="6"/>
  <c r="K455" i="6"/>
  <c r="K465" i="6"/>
  <c r="P224" i="2"/>
  <c r="K229" i="2"/>
  <c r="K416" i="2"/>
  <c r="K419" i="2"/>
  <c r="K422" i="2"/>
  <c r="K431" i="2"/>
  <c r="J519" i="1"/>
  <c r="J522" i="1"/>
  <c r="J528" i="1"/>
  <c r="J531" i="1"/>
  <c r="K649" i="2"/>
  <c r="N120" i="3"/>
  <c r="N118" i="3" s="1"/>
  <c r="K219" i="3"/>
  <c r="K368" i="3"/>
  <c r="K449" i="3"/>
  <c r="I474" i="1"/>
  <c r="J491" i="1"/>
  <c r="O533" i="3"/>
  <c r="N564" i="1"/>
  <c r="N567" i="1"/>
  <c r="K650" i="3"/>
  <c r="N68" i="4"/>
  <c r="N66" i="4" s="1"/>
  <c r="L224" i="4"/>
  <c r="O224" i="4" s="1"/>
  <c r="L294" i="4"/>
  <c r="L292" i="4" s="1"/>
  <c r="O380" i="4"/>
  <c r="O601" i="4"/>
  <c r="K611" i="4"/>
  <c r="K630" i="4"/>
  <c r="N96" i="5"/>
  <c r="N94" i="5" s="1"/>
  <c r="L122" i="5"/>
  <c r="L120" i="5" s="1"/>
  <c r="L314" i="5"/>
  <c r="O314" i="5" s="1"/>
  <c r="O404" i="5"/>
  <c r="K465" i="5"/>
  <c r="K219" i="6"/>
  <c r="O406" i="6"/>
  <c r="K497" i="6"/>
  <c r="K328" i="13"/>
  <c r="K595" i="6"/>
  <c r="L45" i="7"/>
  <c r="O45" i="7" s="1"/>
  <c r="O601" i="7"/>
  <c r="N55" i="8"/>
  <c r="N53" i="8" s="1"/>
  <c r="K340" i="8"/>
  <c r="O354" i="8"/>
  <c r="K402" i="8"/>
  <c r="K396" i="9"/>
  <c r="K498" i="9"/>
  <c r="O599" i="9"/>
  <c r="K631" i="9"/>
  <c r="N96" i="10"/>
  <c r="N94" i="10" s="1"/>
  <c r="O102" i="10"/>
  <c r="N252" i="10"/>
  <c r="N250" i="10" s="1"/>
  <c r="K420" i="10"/>
  <c r="K423" i="10"/>
  <c r="K429" i="10"/>
  <c r="K432" i="10"/>
  <c r="K591" i="10"/>
  <c r="O599" i="10"/>
  <c r="K621" i="10"/>
  <c r="K623" i="10"/>
  <c r="K625" i="10"/>
  <c r="L70" i="11"/>
  <c r="O70" i="11" s="1"/>
  <c r="K82" i="11"/>
  <c r="N273" i="11"/>
  <c r="N271" i="11" s="1"/>
  <c r="K349" i="11"/>
  <c r="K375" i="11"/>
  <c r="K481" i="11"/>
  <c r="N55" i="12"/>
  <c r="N53" i="12" s="1"/>
  <c r="K64" i="12"/>
  <c r="K85" i="12"/>
  <c r="K630" i="12"/>
  <c r="N120" i="13"/>
  <c r="N118" i="13" s="1"/>
  <c r="K173" i="13"/>
  <c r="K186" i="13"/>
  <c r="N32" i="13"/>
  <c r="N30" i="13" s="1"/>
  <c r="K368" i="13"/>
  <c r="K398" i="13"/>
  <c r="O401" i="13"/>
  <c r="O404" i="13"/>
  <c r="O551" i="13"/>
  <c r="O580" i="13"/>
  <c r="K631" i="13"/>
  <c r="L70" i="14"/>
  <c r="O70" i="14" s="1"/>
  <c r="K199" i="14"/>
  <c r="K235" i="14"/>
  <c r="K381" i="14"/>
  <c r="M55" i="15"/>
  <c r="M53" i="15" s="1"/>
  <c r="P57" i="15"/>
  <c r="J427" i="1"/>
  <c r="J430" i="1"/>
  <c r="J434" i="1"/>
  <c r="J374" i="1"/>
  <c r="J377" i="1"/>
  <c r="N380" i="1"/>
  <c r="N383" i="1"/>
  <c r="J78" i="1"/>
  <c r="L100" i="1"/>
  <c r="J107" i="1"/>
  <c r="J110" i="1"/>
  <c r="J490" i="1"/>
  <c r="M68" i="7"/>
  <c r="N292" i="7"/>
  <c r="N290" i="7" s="1"/>
  <c r="K350" i="7"/>
  <c r="K64" i="8"/>
  <c r="N312" i="8"/>
  <c r="N310" i="8" s="1"/>
  <c r="K591" i="8"/>
  <c r="K229" i="9"/>
  <c r="K270" i="9"/>
  <c r="O352" i="9"/>
  <c r="O437" i="9"/>
  <c r="K464" i="9"/>
  <c r="N273" i="10"/>
  <c r="N271" i="10" s="1"/>
  <c r="O566" i="11"/>
  <c r="P144" i="12"/>
  <c r="K533" i="12"/>
  <c r="O535" i="12"/>
  <c r="N252" i="13"/>
  <c r="N250" i="13" s="1"/>
  <c r="N55" i="14"/>
  <c r="N53" i="14" s="1"/>
  <c r="J614" i="1"/>
  <c r="J620" i="1"/>
  <c r="J421" i="1"/>
  <c r="P70" i="19"/>
  <c r="M68" i="19"/>
  <c r="M66" i="19" s="1"/>
  <c r="N357" i="1"/>
  <c r="J364" i="1"/>
  <c r="O566" i="6"/>
  <c r="N582" i="1"/>
  <c r="N55" i="7"/>
  <c r="N53" i="7" s="1"/>
  <c r="P122" i="7"/>
  <c r="P275" i="7"/>
  <c r="O533" i="7"/>
  <c r="O584" i="7"/>
  <c r="O599" i="7"/>
  <c r="K267" i="8"/>
  <c r="K328" i="8"/>
  <c r="O564" i="8"/>
  <c r="M252" i="9"/>
  <c r="M250" i="9" s="1"/>
  <c r="P250" i="9" s="1"/>
  <c r="L275" i="9"/>
  <c r="O275" i="9" s="1"/>
  <c r="K629" i="9"/>
  <c r="K87" i="10"/>
  <c r="N31" i="10"/>
  <c r="N11" i="10" s="1"/>
  <c r="N9" i="10" s="1"/>
  <c r="K372" i="10"/>
  <c r="K421" i="10"/>
  <c r="K424" i="10"/>
  <c r="K427" i="10"/>
  <c r="K80" i="11"/>
  <c r="K83" i="11"/>
  <c r="O385" i="11"/>
  <c r="K449" i="11"/>
  <c r="J651" i="11"/>
  <c r="K422" i="12"/>
  <c r="K425" i="12"/>
  <c r="K618" i="12"/>
  <c r="J651" i="12"/>
  <c r="L70" i="13"/>
  <c r="O70" i="13" s="1"/>
  <c r="K111" i="13"/>
  <c r="L254" i="13"/>
  <c r="L252" i="13" s="1"/>
  <c r="O252" i="13" s="1"/>
  <c r="K421" i="13"/>
  <c r="K427" i="13"/>
  <c r="K432" i="13"/>
  <c r="O435" i="13"/>
  <c r="K635" i="13"/>
  <c r="K80" i="14"/>
  <c r="K88" i="14"/>
  <c r="K267" i="14"/>
  <c r="K464" i="14"/>
  <c r="N347" i="1"/>
  <c r="K113" i="7"/>
  <c r="L275" i="7"/>
  <c r="O275" i="7" s="1"/>
  <c r="K630" i="8"/>
  <c r="O651" i="8"/>
  <c r="K113" i="9"/>
  <c r="K614" i="9"/>
  <c r="K620" i="10"/>
  <c r="K622" i="10"/>
  <c r="K624" i="10"/>
  <c r="K133" i="11"/>
  <c r="O439" i="11"/>
  <c r="K547" i="11"/>
  <c r="N222" i="13"/>
  <c r="N220" i="13" s="1"/>
  <c r="K551" i="13"/>
  <c r="K614" i="13"/>
  <c r="K65" i="14"/>
  <c r="N68" i="14"/>
  <c r="N66" i="14" s="1"/>
  <c r="P275" i="14"/>
  <c r="K455" i="14"/>
  <c r="J289" i="1"/>
  <c r="M294" i="1"/>
  <c r="J300" i="1"/>
  <c r="J607" i="1"/>
  <c r="I612" i="1"/>
  <c r="I615" i="1"/>
  <c r="I618" i="1"/>
  <c r="I621" i="1"/>
  <c r="K625" i="17"/>
  <c r="K620" i="17"/>
  <c r="K622" i="17"/>
  <c r="M49" i="19"/>
  <c r="P49" i="19" s="1"/>
  <c r="O49" i="19"/>
  <c r="K560" i="6"/>
  <c r="O649" i="6"/>
  <c r="O597" i="7"/>
  <c r="N252" i="8"/>
  <c r="N250" i="8" s="1"/>
  <c r="K265" i="8"/>
  <c r="K375" i="8"/>
  <c r="O537" i="8"/>
  <c r="K628" i="8"/>
  <c r="K650" i="8"/>
  <c r="K88" i="9"/>
  <c r="K93" i="9"/>
  <c r="K219" i="9"/>
  <c r="N292" i="9"/>
  <c r="N290" i="9" s="1"/>
  <c r="K345" i="9"/>
  <c r="K349" i="9"/>
  <c r="O354" i="9"/>
  <c r="O404" i="9"/>
  <c r="O455" i="9"/>
  <c r="K466" i="9"/>
  <c r="K630" i="9"/>
  <c r="J651" i="9"/>
  <c r="K419" i="10"/>
  <c r="K422" i="10"/>
  <c r="K425" i="10"/>
  <c r="K593" i="10"/>
  <c r="N68" i="11"/>
  <c r="N66" i="11" s="1"/>
  <c r="N292" i="11"/>
  <c r="N290" i="11" s="1"/>
  <c r="K345" i="11"/>
  <c r="O404" i="11"/>
  <c r="O459" i="11"/>
  <c r="K573" i="11"/>
  <c r="K580" i="11"/>
  <c r="O582" i="11"/>
  <c r="P140" i="12"/>
  <c r="N273" i="12"/>
  <c r="N271" i="12" s="1"/>
  <c r="J281" i="1"/>
  <c r="J286" i="1"/>
  <c r="K377" i="12"/>
  <c r="O380" i="12"/>
  <c r="O385" i="12"/>
  <c r="J401" i="1"/>
  <c r="K401" i="1" s="1"/>
  <c r="N403" i="1"/>
  <c r="K423" i="12"/>
  <c r="O580" i="12"/>
  <c r="I593" i="1"/>
  <c r="N597" i="1"/>
  <c r="P45" i="13"/>
  <c r="L57" i="13"/>
  <c r="L55" i="13" s="1"/>
  <c r="L53" i="13" s="1"/>
  <c r="I189" i="1"/>
  <c r="J219" i="1"/>
  <c r="P224" i="13"/>
  <c r="K229" i="13"/>
  <c r="N436" i="1"/>
  <c r="N439" i="1"/>
  <c r="J446" i="1"/>
  <c r="J450" i="1"/>
  <c r="O459" i="13"/>
  <c r="K464" i="13"/>
  <c r="K473" i="13"/>
  <c r="K482" i="13"/>
  <c r="K497" i="13"/>
  <c r="K630" i="13"/>
  <c r="K633" i="13"/>
  <c r="K81" i="14"/>
  <c r="N96" i="14"/>
  <c r="N94" i="14" s="1"/>
  <c r="K265" i="14"/>
  <c r="O406" i="14"/>
  <c r="K426" i="14"/>
  <c r="J561" i="1"/>
  <c r="N565" i="1"/>
  <c r="N333" i="1"/>
  <c r="L584" i="1"/>
  <c r="O457" i="21"/>
  <c r="K418" i="14"/>
  <c r="K424" i="14"/>
  <c r="N55" i="15"/>
  <c r="N53" i="15" s="1"/>
  <c r="K381" i="15"/>
  <c r="K419" i="16"/>
  <c r="K427" i="16"/>
  <c r="K499" i="16"/>
  <c r="K591" i="16"/>
  <c r="K597" i="16"/>
  <c r="O459" i="17"/>
  <c r="P70" i="18"/>
  <c r="K81" i="18"/>
  <c r="O352" i="18"/>
  <c r="K473" i="18"/>
  <c r="K635" i="19"/>
  <c r="K173" i="21"/>
  <c r="K264" i="21"/>
  <c r="K420" i="21"/>
  <c r="K426" i="21"/>
  <c r="K432" i="21"/>
  <c r="K449" i="21"/>
  <c r="K380" i="14"/>
  <c r="K417" i="15"/>
  <c r="K465" i="15"/>
  <c r="K482" i="15"/>
  <c r="K597" i="15"/>
  <c r="K340" i="16"/>
  <c r="N292" i="17"/>
  <c r="N290" i="17" s="1"/>
  <c r="K564" i="17"/>
  <c r="N55" i="19"/>
  <c r="N53" i="19" s="1"/>
  <c r="K189" i="19"/>
  <c r="L294" i="19"/>
  <c r="O294" i="19" s="1"/>
  <c r="K368" i="19"/>
  <c r="K398" i="19"/>
  <c r="K464" i="19"/>
  <c r="O537" i="19"/>
  <c r="P144" i="20"/>
  <c r="K381" i="20"/>
  <c r="K474" i="20"/>
  <c r="K498" i="20"/>
  <c r="O582" i="20"/>
  <c r="M43" i="21"/>
  <c r="M41" i="21" s="1"/>
  <c r="K138" i="21"/>
  <c r="K265" i="21"/>
  <c r="K340" i="21"/>
  <c r="K372" i="21"/>
  <c r="O535" i="21"/>
  <c r="O599" i="21"/>
  <c r="O580" i="14"/>
  <c r="K630" i="14"/>
  <c r="J651" i="15"/>
  <c r="O380" i="16"/>
  <c r="K420" i="16"/>
  <c r="K431" i="16"/>
  <c r="O457" i="16"/>
  <c r="K482" i="16"/>
  <c r="K595" i="16"/>
  <c r="K629" i="16"/>
  <c r="K111" i="17"/>
  <c r="K82" i="18"/>
  <c r="K88" i="18"/>
  <c r="N96" i="18"/>
  <c r="N94" i="18" s="1"/>
  <c r="K201" i="18"/>
  <c r="K377" i="18"/>
  <c r="O435" i="18"/>
  <c r="O535" i="18"/>
  <c r="O564" i="18"/>
  <c r="K629" i="18"/>
  <c r="P45" i="19"/>
  <c r="O564" i="19"/>
  <c r="J671" i="19"/>
  <c r="K429" i="20"/>
  <c r="K432" i="20"/>
  <c r="P98" i="21"/>
  <c r="N252" i="21"/>
  <c r="N250" i="21" s="1"/>
  <c r="N34" i="21"/>
  <c r="N14" i="21" s="1"/>
  <c r="K498" i="21"/>
  <c r="O555" i="21"/>
  <c r="K560" i="21"/>
  <c r="K614" i="21"/>
  <c r="L333" i="14"/>
  <c r="L331" i="14" s="1"/>
  <c r="L329" i="14" s="1"/>
  <c r="K340" i="14"/>
  <c r="O354" i="14"/>
  <c r="K466" i="14"/>
  <c r="K497" i="14"/>
  <c r="K547" i="14"/>
  <c r="M43" i="15"/>
  <c r="M41" i="15" s="1"/>
  <c r="K65" i="15"/>
  <c r="K215" i="15"/>
  <c r="K219" i="15"/>
  <c r="O383" i="15"/>
  <c r="K398" i="15"/>
  <c r="O401" i="15"/>
  <c r="K595" i="15"/>
  <c r="L333" i="17"/>
  <c r="O333" i="17" s="1"/>
  <c r="N55" i="18"/>
  <c r="N53" i="18" s="1"/>
  <c r="K499" i="18"/>
  <c r="O648" i="18"/>
  <c r="K349" i="19"/>
  <c r="O354" i="19"/>
  <c r="N33" i="19"/>
  <c r="N13" i="19" s="1"/>
  <c r="K396" i="19"/>
  <c r="K547" i="20"/>
  <c r="K622" i="20"/>
  <c r="K189" i="21"/>
  <c r="K199" i="21"/>
  <c r="K396" i="21"/>
  <c r="K432" i="14"/>
  <c r="O435" i="14"/>
  <c r="O584" i="14"/>
  <c r="K631" i="14"/>
  <c r="K189" i="15"/>
  <c r="L314" i="15"/>
  <c r="O314" i="15" s="1"/>
  <c r="K328" i="15"/>
  <c r="K372" i="15"/>
  <c r="K375" i="15"/>
  <c r="K481" i="15"/>
  <c r="M142" i="16"/>
  <c r="L275" i="16"/>
  <c r="O275" i="16" s="1"/>
  <c r="N292" i="16"/>
  <c r="N290" i="16" s="1"/>
  <c r="K381" i="16"/>
  <c r="K432" i="16"/>
  <c r="O435" i="16"/>
  <c r="O455" i="16"/>
  <c r="O566" i="16"/>
  <c r="K112" i="17"/>
  <c r="N142" i="17"/>
  <c r="N140" i="17" s="1"/>
  <c r="M292" i="17"/>
  <c r="P292" i="17" s="1"/>
  <c r="O584" i="17"/>
  <c r="K631" i="17"/>
  <c r="K634" i="17"/>
  <c r="M68" i="18"/>
  <c r="M66" i="18" s="1"/>
  <c r="K80" i="18"/>
  <c r="K176" i="18"/>
  <c r="K185" i="18"/>
  <c r="K343" i="18"/>
  <c r="K450" i="18"/>
  <c r="K497" i="18"/>
  <c r="J671" i="18"/>
  <c r="N96" i="19"/>
  <c r="N94" i="19" s="1"/>
  <c r="K235" i="19"/>
  <c r="K340" i="19"/>
  <c r="O352" i="19"/>
  <c r="K376" i="19"/>
  <c r="K380" i="19"/>
  <c r="O385" i="19"/>
  <c r="K397" i="19"/>
  <c r="K449" i="19"/>
  <c r="O455" i="19"/>
  <c r="O533" i="19"/>
  <c r="K547" i="19"/>
  <c r="K573" i="19"/>
  <c r="L144" i="20"/>
  <c r="O144" i="20" s="1"/>
  <c r="L294" i="20"/>
  <c r="L292" i="20" s="1"/>
  <c r="M331" i="20"/>
  <c r="M329" i="20" s="1"/>
  <c r="O337" i="20"/>
  <c r="K377" i="20"/>
  <c r="K398" i="20"/>
  <c r="K597" i="20"/>
  <c r="O601" i="20"/>
  <c r="K620" i="20"/>
  <c r="O661" i="20"/>
  <c r="L45" i="21"/>
  <c r="O45" i="21" s="1"/>
  <c r="K113" i="21"/>
  <c r="K158" i="21"/>
  <c r="K376" i="21"/>
  <c r="K455" i="21"/>
  <c r="K551" i="21"/>
  <c r="K591" i="21"/>
  <c r="O601" i="21"/>
  <c r="J671" i="21"/>
  <c r="K589" i="20"/>
  <c r="I589" i="1"/>
  <c r="N401" i="1"/>
  <c r="K580" i="2"/>
  <c r="I580" i="1"/>
  <c r="J669" i="1"/>
  <c r="J672" i="1"/>
  <c r="K473" i="4"/>
  <c r="J473" i="1"/>
  <c r="K482" i="4"/>
  <c r="I482" i="1"/>
  <c r="K665" i="4"/>
  <c r="I665" i="1"/>
  <c r="K671" i="4"/>
  <c r="I671" i="1"/>
  <c r="P122" i="5"/>
  <c r="M120" i="5"/>
  <c r="K464" i="5"/>
  <c r="I464" i="1"/>
  <c r="K467" i="5"/>
  <c r="I467" i="1"/>
  <c r="K467" i="1" s="1"/>
  <c r="M142" i="6"/>
  <c r="M140" i="6" s="1"/>
  <c r="P144" i="6"/>
  <c r="K369" i="12"/>
  <c r="I367" i="12"/>
  <c r="K367" i="12" s="1"/>
  <c r="O456" i="15"/>
  <c r="L456" i="1"/>
  <c r="O456" i="1" s="1"/>
  <c r="K631" i="16"/>
  <c r="I631" i="1"/>
  <c r="K488" i="20"/>
  <c r="I488" i="1"/>
  <c r="K488" i="1" s="1"/>
  <c r="I85" i="1"/>
  <c r="I110" i="1"/>
  <c r="I113" i="1"/>
  <c r="L146" i="1"/>
  <c r="I419" i="1"/>
  <c r="I510" i="1"/>
  <c r="K510" i="1" s="1"/>
  <c r="L34" i="2"/>
  <c r="O566" i="2"/>
  <c r="N566" i="1"/>
  <c r="K628" i="16"/>
  <c r="I628" i="1"/>
  <c r="K649" i="16"/>
  <c r="I649" i="1"/>
  <c r="L61" i="1"/>
  <c r="O61" i="1" s="1"/>
  <c r="I83" i="1"/>
  <c r="M224" i="1"/>
  <c r="L258" i="1"/>
  <c r="O258" i="1" s="1"/>
  <c r="I264" i="1"/>
  <c r="I267" i="1"/>
  <c r="L353" i="1"/>
  <c r="O353" i="1" s="1"/>
  <c r="O533" i="2"/>
  <c r="L533" i="1"/>
  <c r="O536" i="2"/>
  <c r="L536" i="1"/>
  <c r="O536" i="1" s="1"/>
  <c r="K547" i="2"/>
  <c r="I547" i="1"/>
  <c r="I634" i="1"/>
  <c r="J646" i="1"/>
  <c r="K471" i="3"/>
  <c r="I471" i="1"/>
  <c r="K471" i="1" s="1"/>
  <c r="J488" i="1"/>
  <c r="K494" i="3"/>
  <c r="I494" i="1"/>
  <c r="K494" i="1" s="1"/>
  <c r="J626" i="1"/>
  <c r="O438" i="2"/>
  <c r="L438" i="1"/>
  <c r="O438" i="1" s="1"/>
  <c r="K449" i="2"/>
  <c r="I449" i="1"/>
  <c r="K452" i="2"/>
  <c r="I452" i="1"/>
  <c r="K452" i="1" s="1"/>
  <c r="K478" i="2"/>
  <c r="I478" i="1"/>
  <c r="K478" i="1" s="1"/>
  <c r="K484" i="2"/>
  <c r="I484" i="1"/>
  <c r="K484" i="1" s="1"/>
  <c r="I82" i="1"/>
  <c r="N224" i="1"/>
  <c r="I229" i="1"/>
  <c r="I339" i="1"/>
  <c r="K339" i="1" s="1"/>
  <c r="J350" i="1"/>
  <c r="I368" i="1"/>
  <c r="K267" i="2"/>
  <c r="K564" i="6"/>
  <c r="I564" i="1"/>
  <c r="M144" i="1"/>
  <c r="J229" i="1"/>
  <c r="I265" i="1"/>
  <c r="N275" i="1"/>
  <c r="I306" i="1"/>
  <c r="I490" i="1"/>
  <c r="K490" i="1" s="1"/>
  <c r="O600" i="2"/>
  <c r="L600" i="1"/>
  <c r="O600" i="1" s="1"/>
  <c r="K615" i="2"/>
  <c r="I611" i="1"/>
  <c r="K617" i="2"/>
  <c r="K83" i="3"/>
  <c r="M222" i="2"/>
  <c r="M220" i="2" s="1"/>
  <c r="N252" i="2"/>
  <c r="N250" i="2" s="1"/>
  <c r="P294" i="2"/>
  <c r="K306" i="2"/>
  <c r="N312" i="2"/>
  <c r="N310" i="2" s="1"/>
  <c r="L32" i="2"/>
  <c r="L30" i="2" s="1"/>
  <c r="I367" i="2"/>
  <c r="K367" i="2" s="1"/>
  <c r="K375" i="2"/>
  <c r="K381" i="2"/>
  <c r="K402" i="2"/>
  <c r="K418" i="2"/>
  <c r="K421" i="2"/>
  <c r="K424" i="2"/>
  <c r="K427" i="2"/>
  <c r="O455" i="2"/>
  <c r="K466" i="2"/>
  <c r="J590" i="1"/>
  <c r="K632" i="2"/>
  <c r="J655" i="1"/>
  <c r="J661" i="1"/>
  <c r="L45" i="3"/>
  <c r="O45" i="3" s="1"/>
  <c r="K110" i="3"/>
  <c r="P122" i="3"/>
  <c r="K149" i="3"/>
  <c r="P333" i="3"/>
  <c r="K377" i="3"/>
  <c r="O380" i="3"/>
  <c r="O401" i="3"/>
  <c r="N31" i="4"/>
  <c r="N11" i="4" s="1"/>
  <c r="N9" i="4" s="1"/>
  <c r="K430" i="4"/>
  <c r="J616" i="1"/>
  <c r="K632" i="4"/>
  <c r="K108" i="5"/>
  <c r="K266" i="5"/>
  <c r="K432" i="5"/>
  <c r="K449" i="5"/>
  <c r="K481" i="5"/>
  <c r="O564" i="5"/>
  <c r="L70" i="6"/>
  <c r="O70" i="6" s="1"/>
  <c r="N142" i="6"/>
  <c r="N140" i="6" s="1"/>
  <c r="K418" i="6"/>
  <c r="L144" i="7"/>
  <c r="O144" i="7" s="1"/>
  <c r="P70" i="13"/>
  <c r="M68" i="13"/>
  <c r="P68" i="13" s="1"/>
  <c r="O102" i="15"/>
  <c r="L26" i="15"/>
  <c r="L16" i="15" s="1"/>
  <c r="M102" i="15"/>
  <c r="M26" i="15" s="1"/>
  <c r="M16" i="15" s="1"/>
  <c r="K199" i="2"/>
  <c r="L254" i="2"/>
  <c r="L252" i="2" s="1"/>
  <c r="K285" i="2"/>
  <c r="N292" i="2"/>
  <c r="N290" i="2" s="1"/>
  <c r="L314" i="2"/>
  <c r="L312" i="2" s="1"/>
  <c r="L310" i="2" s="1"/>
  <c r="O337" i="2"/>
  <c r="K341" i="2"/>
  <c r="N33" i="2"/>
  <c r="N13" i="2" s="1"/>
  <c r="K450" i="2"/>
  <c r="K464" i="2"/>
  <c r="K473" i="2"/>
  <c r="K498" i="2"/>
  <c r="K665" i="2"/>
  <c r="K92" i="3"/>
  <c r="L144" i="3"/>
  <c r="L142" i="3" s="1"/>
  <c r="L275" i="3"/>
  <c r="O275" i="3" s="1"/>
  <c r="O354" i="3"/>
  <c r="K450" i="3"/>
  <c r="O537" i="3"/>
  <c r="N557" i="1"/>
  <c r="K497" i="4"/>
  <c r="K264" i="5"/>
  <c r="K377" i="5"/>
  <c r="K427" i="5"/>
  <c r="O599" i="5"/>
  <c r="K111" i="6"/>
  <c r="K464" i="6"/>
  <c r="K200" i="8"/>
  <c r="K370" i="8"/>
  <c r="K380" i="8"/>
  <c r="N331" i="2"/>
  <c r="N329" i="2" s="1"/>
  <c r="J482" i="1"/>
  <c r="J485" i="1"/>
  <c r="N537" i="1"/>
  <c r="J548" i="1"/>
  <c r="K591" i="2"/>
  <c r="N644" i="2"/>
  <c r="N640" i="2" s="1"/>
  <c r="N638" i="2" s="1"/>
  <c r="N636" i="2" s="1"/>
  <c r="L70" i="3"/>
  <c r="K82" i="3"/>
  <c r="O102" i="3"/>
  <c r="N292" i="3"/>
  <c r="N290" i="3" s="1"/>
  <c r="N463" i="1"/>
  <c r="M96" i="6"/>
  <c r="M94" i="6" s="1"/>
  <c r="P98" i="6"/>
  <c r="K612" i="10"/>
  <c r="K614" i="10"/>
  <c r="K616" i="10"/>
  <c r="K618" i="10"/>
  <c r="M22" i="2"/>
  <c r="M12" i="2" s="1"/>
  <c r="L144" i="2"/>
  <c r="L142" i="2" s="1"/>
  <c r="L140" i="2" s="1"/>
  <c r="K164" i="2"/>
  <c r="K173" i="2"/>
  <c r="N222" i="2"/>
  <c r="N220" i="2" s="1"/>
  <c r="L294" i="2"/>
  <c r="O294" i="2" s="1"/>
  <c r="P333" i="2"/>
  <c r="K345" i="2"/>
  <c r="K349" i="2"/>
  <c r="K428" i="2"/>
  <c r="K451" i="2"/>
  <c r="K465" i="2"/>
  <c r="O535" i="2"/>
  <c r="K200" i="3"/>
  <c r="N252" i="3"/>
  <c r="N250" i="3" s="1"/>
  <c r="L333" i="3"/>
  <c r="O333" i="3" s="1"/>
  <c r="O349" i="3"/>
  <c r="O352" i="3"/>
  <c r="K372" i="3"/>
  <c r="K419" i="3"/>
  <c r="K425" i="3"/>
  <c r="K431" i="3"/>
  <c r="J454" i="1"/>
  <c r="N456" i="1"/>
  <c r="P122" i="4"/>
  <c r="M120" i="4"/>
  <c r="M118" i="4" s="1"/>
  <c r="M252" i="4"/>
  <c r="M271" i="4"/>
  <c r="M312" i="4"/>
  <c r="P314" i="4"/>
  <c r="K422" i="4"/>
  <c r="O568" i="4"/>
  <c r="K573" i="4"/>
  <c r="N31" i="5"/>
  <c r="N29" i="5" s="1"/>
  <c r="K369" i="5"/>
  <c r="I367" i="5"/>
  <c r="K367" i="5" s="1"/>
  <c r="K625" i="6"/>
  <c r="K626" i="6"/>
  <c r="K622" i="6"/>
  <c r="K629" i="6"/>
  <c r="K635" i="6"/>
  <c r="L224" i="2"/>
  <c r="O224" i="2" s="1"/>
  <c r="K249" i="2"/>
  <c r="K304" i="2"/>
  <c r="K309" i="2"/>
  <c r="O380" i="2"/>
  <c r="O383" i="2"/>
  <c r="O406" i="2"/>
  <c r="K417" i="2"/>
  <c r="K420" i="2"/>
  <c r="K423" i="2"/>
  <c r="K429" i="2"/>
  <c r="I432" i="1"/>
  <c r="N437" i="1"/>
  <c r="K564" i="2"/>
  <c r="K634" i="2"/>
  <c r="K80" i="3"/>
  <c r="K112" i="3"/>
  <c r="L254" i="3"/>
  <c r="O254" i="3" s="1"/>
  <c r="K270" i="3"/>
  <c r="O337" i="3"/>
  <c r="K341" i="3"/>
  <c r="K397" i="3"/>
  <c r="K401" i="3"/>
  <c r="K533" i="4"/>
  <c r="O537" i="4"/>
  <c r="J543" i="1"/>
  <c r="L294" i="5"/>
  <c r="N34" i="6"/>
  <c r="N14" i="6" s="1"/>
  <c r="K423" i="6"/>
  <c r="K429" i="6"/>
  <c r="K474" i="6"/>
  <c r="K580" i="6"/>
  <c r="K593" i="6"/>
  <c r="L57" i="7"/>
  <c r="O57" i="7" s="1"/>
  <c r="K108" i="7"/>
  <c r="I503" i="1"/>
  <c r="K503" i="1" s="1"/>
  <c r="N558" i="1"/>
  <c r="J591" i="1"/>
  <c r="J613" i="1"/>
  <c r="N43" i="4"/>
  <c r="N41" i="4" s="1"/>
  <c r="L144" i="4"/>
  <c r="O144" i="4" s="1"/>
  <c r="M292" i="4"/>
  <c r="P292" i="4" s="1"/>
  <c r="N312" i="4"/>
  <c r="N310" i="4" s="1"/>
  <c r="O401" i="4"/>
  <c r="K465" i="4"/>
  <c r="O533" i="4"/>
  <c r="O566" i="4"/>
  <c r="K597" i="4"/>
  <c r="L45" i="5"/>
  <c r="O45" i="5" s="1"/>
  <c r="K65" i="5"/>
  <c r="O352" i="5"/>
  <c r="K372" i="5"/>
  <c r="O383" i="5"/>
  <c r="M43" i="6"/>
  <c r="L294" i="6"/>
  <c r="O294" i="6" s="1"/>
  <c r="O435" i="6"/>
  <c r="O533" i="6"/>
  <c r="L70" i="7"/>
  <c r="O70" i="7" s="1"/>
  <c r="M96" i="7"/>
  <c r="M94" i="7" s="1"/>
  <c r="K111" i="7"/>
  <c r="K173" i="7"/>
  <c r="K200" i="7"/>
  <c r="M120" i="8"/>
  <c r="M118" i="8" s="1"/>
  <c r="P122" i="8"/>
  <c r="K498" i="8"/>
  <c r="M329" i="9"/>
  <c r="K371" i="13"/>
  <c r="I367" i="13"/>
  <c r="K367" i="13" s="1"/>
  <c r="N441" i="1"/>
  <c r="J448" i="1"/>
  <c r="I501" i="1"/>
  <c r="K501" i="1" s="1"/>
  <c r="L33" i="4"/>
  <c r="O33" i="4" s="1"/>
  <c r="K112" i="5"/>
  <c r="K149" i="5"/>
  <c r="K189" i="5"/>
  <c r="K417" i="5"/>
  <c r="N55" i="6"/>
  <c r="N53" i="6" s="1"/>
  <c r="K92" i="6"/>
  <c r="K109" i="6"/>
  <c r="K270" i="6"/>
  <c r="K372" i="6"/>
  <c r="O564" i="6"/>
  <c r="O580" i="6"/>
  <c r="M43" i="7"/>
  <c r="P294" i="7"/>
  <c r="M292" i="7"/>
  <c r="P292" i="7" s="1"/>
  <c r="K631" i="7"/>
  <c r="N120" i="8"/>
  <c r="N118" i="8" s="1"/>
  <c r="L314" i="8"/>
  <c r="O314" i="8" s="1"/>
  <c r="K547" i="8"/>
  <c r="P292" i="11"/>
  <c r="M290" i="11"/>
  <c r="P290" i="11" s="1"/>
  <c r="K92" i="13"/>
  <c r="N33" i="3"/>
  <c r="N13" i="3" s="1"/>
  <c r="I493" i="1"/>
  <c r="K493" i="1" s="1"/>
  <c r="N581" i="1"/>
  <c r="K622" i="3"/>
  <c r="K270" i="4"/>
  <c r="L314" i="4"/>
  <c r="O314" i="4" s="1"/>
  <c r="N331" i="4"/>
  <c r="N329" i="4" s="1"/>
  <c r="K426" i="4"/>
  <c r="K450" i="4"/>
  <c r="J624" i="1"/>
  <c r="L254" i="5"/>
  <c r="O254" i="5" s="1"/>
  <c r="K370" i="5"/>
  <c r="O568" i="5"/>
  <c r="K573" i="5"/>
  <c r="J651" i="5"/>
  <c r="K164" i="6"/>
  <c r="K309" i="6"/>
  <c r="O439" i="6"/>
  <c r="J651" i="6"/>
  <c r="N661" i="1"/>
  <c r="K112" i="7"/>
  <c r="L122" i="7"/>
  <c r="K83" i="8"/>
  <c r="K430" i="8"/>
  <c r="L122" i="10"/>
  <c r="O122" i="10" s="1"/>
  <c r="K376" i="3"/>
  <c r="K402" i="3"/>
  <c r="K465" i="3"/>
  <c r="J580" i="1"/>
  <c r="O582" i="3"/>
  <c r="K620" i="3"/>
  <c r="J675" i="1"/>
  <c r="O49" i="4"/>
  <c r="N120" i="4"/>
  <c r="N118" i="4" s="1"/>
  <c r="K328" i="4"/>
  <c r="K345" i="4"/>
  <c r="K464" i="4"/>
  <c r="K499" i="4"/>
  <c r="I619" i="1"/>
  <c r="K629" i="4"/>
  <c r="J666" i="1"/>
  <c r="L70" i="5"/>
  <c r="O70" i="5" s="1"/>
  <c r="K84" i="5"/>
  <c r="K92" i="5"/>
  <c r="N331" i="5"/>
  <c r="N329" i="5" s="1"/>
  <c r="K396" i="5"/>
  <c r="K402" i="5"/>
  <c r="K424" i="5"/>
  <c r="K466" i="5"/>
  <c r="O566" i="5"/>
  <c r="J671" i="5"/>
  <c r="M68" i="6"/>
  <c r="P68" i="6" s="1"/>
  <c r="P102" i="6"/>
  <c r="K113" i="6"/>
  <c r="P224" i="6"/>
  <c r="N252" i="6"/>
  <c r="N250" i="6" s="1"/>
  <c r="P294" i="6"/>
  <c r="K343" i="6"/>
  <c r="O349" i="6"/>
  <c r="K380" i="6"/>
  <c r="K481" i="6"/>
  <c r="K533" i="6"/>
  <c r="K631" i="6"/>
  <c r="P45" i="7"/>
  <c r="N142" i="7"/>
  <c r="P142" i="7" s="1"/>
  <c r="K149" i="7"/>
  <c r="K176" i="7"/>
  <c r="K199" i="7"/>
  <c r="K416" i="8"/>
  <c r="K422" i="8"/>
  <c r="K593" i="11"/>
  <c r="K426" i="12"/>
  <c r="K200" i="9"/>
  <c r="O537" i="9"/>
  <c r="N142" i="10"/>
  <c r="N140" i="10" s="1"/>
  <c r="K285" i="10"/>
  <c r="L333" i="10"/>
  <c r="O333" i="10" s="1"/>
  <c r="K396" i="10"/>
  <c r="K595" i="10"/>
  <c r="O597" i="10"/>
  <c r="K628" i="10"/>
  <c r="P98" i="11"/>
  <c r="P294" i="11"/>
  <c r="K370" i="11"/>
  <c r="K380" i="11"/>
  <c r="K402" i="11"/>
  <c r="K482" i="11"/>
  <c r="K80" i="12"/>
  <c r="K429" i="12"/>
  <c r="N68" i="13"/>
  <c r="N66" i="13" s="1"/>
  <c r="N312" i="13"/>
  <c r="N310" i="13" s="1"/>
  <c r="O380" i="13"/>
  <c r="O383" i="13"/>
  <c r="K420" i="13"/>
  <c r="K423" i="13"/>
  <c r="O555" i="13"/>
  <c r="P122" i="14"/>
  <c r="M120" i="14"/>
  <c r="O380" i="7"/>
  <c r="N32" i="7"/>
  <c r="N30" i="7" s="1"/>
  <c r="K473" i="7"/>
  <c r="K635" i="7"/>
  <c r="M43" i="8"/>
  <c r="M41" i="8" s="1"/>
  <c r="N331" i="8"/>
  <c r="N329" i="8" s="1"/>
  <c r="K350" i="8"/>
  <c r="O439" i="8"/>
  <c r="K474" i="8"/>
  <c r="M74" i="9"/>
  <c r="P74" i="9" s="1"/>
  <c r="K340" i="9"/>
  <c r="K376" i="9"/>
  <c r="O535" i="9"/>
  <c r="O566" i="9"/>
  <c r="K626" i="9"/>
  <c r="L70" i="10"/>
  <c r="L68" i="10" s="1"/>
  <c r="K138" i="10"/>
  <c r="L224" i="10"/>
  <c r="L222" i="10" s="1"/>
  <c r="K229" i="10"/>
  <c r="L294" i="10"/>
  <c r="L292" i="10" s="1"/>
  <c r="K533" i="10"/>
  <c r="N644" i="10"/>
  <c r="N640" i="10" s="1"/>
  <c r="N638" i="10" s="1"/>
  <c r="N636" i="10" s="1"/>
  <c r="L57" i="11"/>
  <c r="L55" i="11" s="1"/>
  <c r="L53" i="11" s="1"/>
  <c r="N120" i="11"/>
  <c r="N118" i="11" s="1"/>
  <c r="N31" i="11"/>
  <c r="N29" i="11" s="1"/>
  <c r="N96" i="12"/>
  <c r="N94" i="12" s="1"/>
  <c r="L275" i="12"/>
  <c r="L273" i="12" s="1"/>
  <c r="N312" i="12"/>
  <c r="N310" i="12" s="1"/>
  <c r="L333" i="12"/>
  <c r="L331" i="12" s="1"/>
  <c r="L329" i="12" s="1"/>
  <c r="K340" i="12"/>
  <c r="K343" i="12"/>
  <c r="O349" i="12"/>
  <c r="O352" i="12"/>
  <c r="K370" i="12"/>
  <c r="K375" i="12"/>
  <c r="K418" i="12"/>
  <c r="K421" i="12"/>
  <c r="K424" i="12"/>
  <c r="O435" i="12"/>
  <c r="O457" i="12"/>
  <c r="K465" i="12"/>
  <c r="K564" i="12"/>
  <c r="O566" i="12"/>
  <c r="K591" i="12"/>
  <c r="K648" i="12"/>
  <c r="N55" i="13"/>
  <c r="N53" i="13" s="1"/>
  <c r="K93" i="13"/>
  <c r="L122" i="13"/>
  <c r="L120" i="13" s="1"/>
  <c r="L118" i="13" s="1"/>
  <c r="K345" i="13"/>
  <c r="K349" i="13"/>
  <c r="O354" i="13"/>
  <c r="K375" i="13"/>
  <c r="K396" i="13"/>
  <c r="K424" i="13"/>
  <c r="K455" i="13"/>
  <c r="O457" i="13"/>
  <c r="N120" i="14"/>
  <c r="N118" i="14" s="1"/>
  <c r="K158" i="14"/>
  <c r="O383" i="14"/>
  <c r="K428" i="14"/>
  <c r="K108" i="17"/>
  <c r="L254" i="17"/>
  <c r="L252" i="17" s="1"/>
  <c r="L250" i="17" s="1"/>
  <c r="N331" i="7"/>
  <c r="N329" i="7" s="1"/>
  <c r="L70" i="8"/>
  <c r="L68" i="8" s="1"/>
  <c r="N96" i="8"/>
  <c r="N94" i="8" s="1"/>
  <c r="K117" i="8"/>
  <c r="K158" i="8"/>
  <c r="L333" i="8"/>
  <c r="L331" i="8" s="1"/>
  <c r="K343" i="8"/>
  <c r="K349" i="8"/>
  <c r="O406" i="8"/>
  <c r="K455" i="8"/>
  <c r="K466" i="8"/>
  <c r="K85" i="9"/>
  <c r="K92" i="9"/>
  <c r="P122" i="9"/>
  <c r="N222" i="9"/>
  <c r="N220" i="9" s="1"/>
  <c r="K368" i="9"/>
  <c r="O380" i="9"/>
  <c r="O533" i="9"/>
  <c r="K624" i="9"/>
  <c r="M312" i="10"/>
  <c r="P312" i="10" s="1"/>
  <c r="K350" i="10"/>
  <c r="N33" i="10"/>
  <c r="N13" i="10" s="1"/>
  <c r="K416" i="10"/>
  <c r="K428" i="10"/>
  <c r="K435" i="10"/>
  <c r="K455" i="10"/>
  <c r="J671" i="10"/>
  <c r="P122" i="11"/>
  <c r="K219" i="11"/>
  <c r="K401" i="11"/>
  <c r="K473" i="11"/>
  <c r="M220" i="12"/>
  <c r="N222" i="12"/>
  <c r="N220" i="12" s="1"/>
  <c r="P254" i="12"/>
  <c r="K396" i="12"/>
  <c r="K402" i="12"/>
  <c r="N644" i="12"/>
  <c r="N640" i="12" s="1"/>
  <c r="N638" i="12" s="1"/>
  <c r="N636" i="12" s="1"/>
  <c r="K109" i="13"/>
  <c r="K112" i="13"/>
  <c r="L294" i="13"/>
  <c r="O294" i="13" s="1"/>
  <c r="K449" i="13"/>
  <c r="O455" i="13"/>
  <c r="K474" i="13"/>
  <c r="K498" i="13"/>
  <c r="K580" i="13"/>
  <c r="L45" i="14"/>
  <c r="L43" i="14" s="1"/>
  <c r="L41" i="14" s="1"/>
  <c r="N31" i="15"/>
  <c r="N29" i="15" s="1"/>
  <c r="K402" i="7"/>
  <c r="K551" i="7"/>
  <c r="O555" i="7"/>
  <c r="O582" i="7"/>
  <c r="K618" i="7"/>
  <c r="K633" i="7"/>
  <c r="K82" i="8"/>
  <c r="L98" i="8"/>
  <c r="L96" i="8" s="1"/>
  <c r="K164" i="8"/>
  <c r="K173" i="8"/>
  <c r="K426" i="8"/>
  <c r="N273" i="9"/>
  <c r="N271" i="9" s="1"/>
  <c r="O337" i="9"/>
  <c r="K547" i="9"/>
  <c r="K617" i="9"/>
  <c r="K622" i="9"/>
  <c r="P102" i="10"/>
  <c r="L144" i="10"/>
  <c r="L142" i="10" s="1"/>
  <c r="K164" i="10"/>
  <c r="K173" i="10"/>
  <c r="K219" i="10"/>
  <c r="K401" i="10"/>
  <c r="O406" i="10"/>
  <c r="K465" i="10"/>
  <c r="K474" i="10"/>
  <c r="K498" i="10"/>
  <c r="K634" i="10"/>
  <c r="K65" i="11"/>
  <c r="K81" i="11"/>
  <c r="L144" i="11"/>
  <c r="O144" i="11" s="1"/>
  <c r="K164" i="11"/>
  <c r="K173" i="11"/>
  <c r="K328" i="11"/>
  <c r="O401" i="11"/>
  <c r="K421" i="11"/>
  <c r="K424" i="11"/>
  <c r="K429" i="11"/>
  <c r="O457" i="11"/>
  <c r="O601" i="11"/>
  <c r="K631" i="11"/>
  <c r="K149" i="12"/>
  <c r="K341" i="12"/>
  <c r="O347" i="12"/>
  <c r="O564" i="12"/>
  <c r="O584" i="12"/>
  <c r="O599" i="12"/>
  <c r="K201" i="13"/>
  <c r="K370" i="13"/>
  <c r="K401" i="13"/>
  <c r="O406" i="13"/>
  <c r="K422" i="13"/>
  <c r="P70" i="14"/>
  <c r="M68" i="14"/>
  <c r="O597" i="14"/>
  <c r="P122" i="15"/>
  <c r="M120" i="15"/>
  <c r="M118" i="15" s="1"/>
  <c r="P118" i="15" s="1"/>
  <c r="K235" i="15"/>
  <c r="K229" i="7"/>
  <c r="L254" i="7"/>
  <c r="O254" i="7" s="1"/>
  <c r="K370" i="7"/>
  <c r="K401" i="7"/>
  <c r="O435" i="7"/>
  <c r="O455" i="7"/>
  <c r="K466" i="7"/>
  <c r="O568" i="7"/>
  <c r="O580" i="7"/>
  <c r="L144" i="8"/>
  <c r="O144" i="8" s="1"/>
  <c r="L32" i="8"/>
  <c r="L30" i="8" s="1"/>
  <c r="K398" i="8"/>
  <c r="K432" i="8"/>
  <c r="K449" i="8"/>
  <c r="K597" i="8"/>
  <c r="K64" i="9"/>
  <c r="L70" i="9"/>
  <c r="O70" i="9" s="1"/>
  <c r="K83" i="9"/>
  <c r="K108" i="9"/>
  <c r="K164" i="9"/>
  <c r="P98" i="10"/>
  <c r="K186" i="10"/>
  <c r="K426" i="10"/>
  <c r="O435" i="10"/>
  <c r="O455" i="10"/>
  <c r="O564" i="10"/>
  <c r="O584" i="10"/>
  <c r="K93" i="11"/>
  <c r="K186" i="11"/>
  <c r="K200" i="11"/>
  <c r="K235" i="11"/>
  <c r="K381" i="11"/>
  <c r="O455" i="11"/>
  <c r="O580" i="11"/>
  <c r="O599" i="11"/>
  <c r="K164" i="12"/>
  <c r="K189" i="12"/>
  <c r="P275" i="12"/>
  <c r="K397" i="12"/>
  <c r="K420" i="12"/>
  <c r="O537" i="12"/>
  <c r="O597" i="12"/>
  <c r="K631" i="12"/>
  <c r="L98" i="13"/>
  <c r="O98" i="13" s="1"/>
  <c r="K138" i="13"/>
  <c r="K176" i="13"/>
  <c r="K185" i="13"/>
  <c r="L275" i="13"/>
  <c r="L273" i="13" s="1"/>
  <c r="O439" i="13"/>
  <c r="K498" i="14"/>
  <c r="K421" i="16"/>
  <c r="K628" i="13"/>
  <c r="K85" i="14"/>
  <c r="K229" i="14"/>
  <c r="N252" i="14"/>
  <c r="P252" i="14" s="1"/>
  <c r="L275" i="14"/>
  <c r="O275" i="14" s="1"/>
  <c r="K368" i="14"/>
  <c r="K421" i="14"/>
  <c r="K431" i="14"/>
  <c r="K593" i="14"/>
  <c r="L31" i="15"/>
  <c r="L11" i="15" s="1"/>
  <c r="N43" i="15"/>
  <c r="N41" i="15" s="1"/>
  <c r="K88" i="15"/>
  <c r="N120" i="15"/>
  <c r="N118" i="15" s="1"/>
  <c r="N33" i="15"/>
  <c r="N13" i="15" s="1"/>
  <c r="O568" i="15"/>
  <c r="N644" i="15"/>
  <c r="N640" i="15" s="1"/>
  <c r="N638" i="15" s="1"/>
  <c r="N636" i="15" s="1"/>
  <c r="M43" i="16"/>
  <c r="M41" i="16" s="1"/>
  <c r="O49" i="16"/>
  <c r="N222" i="16"/>
  <c r="N220" i="16" s="1"/>
  <c r="K229" i="16"/>
  <c r="O337" i="16"/>
  <c r="O564" i="16"/>
  <c r="O580" i="16"/>
  <c r="O599" i="16"/>
  <c r="K80" i="17"/>
  <c r="M312" i="17"/>
  <c r="P312" i="17" s="1"/>
  <c r="K435" i="17"/>
  <c r="O439" i="17"/>
  <c r="K573" i="17"/>
  <c r="K626" i="17"/>
  <c r="K630" i="17"/>
  <c r="J651" i="13"/>
  <c r="N43" i="14"/>
  <c r="N41" i="14" s="1"/>
  <c r="K618" i="14"/>
  <c r="J651" i="14"/>
  <c r="J671" i="14"/>
  <c r="P98" i="15"/>
  <c r="L122" i="15"/>
  <c r="O122" i="15" s="1"/>
  <c r="K149" i="15"/>
  <c r="K158" i="15"/>
  <c r="K249" i="15"/>
  <c r="M252" i="15"/>
  <c r="K265" i="15"/>
  <c r="M292" i="15"/>
  <c r="M312" i="15"/>
  <c r="M310" i="15" s="1"/>
  <c r="P310" i="15" s="1"/>
  <c r="K349" i="15"/>
  <c r="O354" i="15"/>
  <c r="K420" i="15"/>
  <c r="K564" i="15"/>
  <c r="O580" i="15"/>
  <c r="N252" i="16"/>
  <c r="N250" i="16" s="1"/>
  <c r="L294" i="16"/>
  <c r="L292" i="16" s="1"/>
  <c r="N312" i="16"/>
  <c r="N310" i="16" s="1"/>
  <c r="K372" i="16"/>
  <c r="K375" i="16"/>
  <c r="O383" i="16"/>
  <c r="K422" i="16"/>
  <c r="K451" i="16"/>
  <c r="O597" i="16"/>
  <c r="K81" i="17"/>
  <c r="K109" i="17"/>
  <c r="K189" i="17"/>
  <c r="M273" i="17"/>
  <c r="L275" i="17"/>
  <c r="O275" i="17" s="1"/>
  <c r="K381" i="17"/>
  <c r="O533" i="17"/>
  <c r="K624" i="17"/>
  <c r="K628" i="17"/>
  <c r="O437" i="19"/>
  <c r="N142" i="14"/>
  <c r="N140" i="14" s="1"/>
  <c r="K419" i="14"/>
  <c r="K429" i="14"/>
  <c r="K591" i="14"/>
  <c r="K616" i="14"/>
  <c r="K81" i="15"/>
  <c r="N142" i="15"/>
  <c r="P142" i="15" s="1"/>
  <c r="O566" i="15"/>
  <c r="K629" i="15"/>
  <c r="P45" i="16"/>
  <c r="N142" i="16"/>
  <c r="N140" i="16" s="1"/>
  <c r="K189" i="16"/>
  <c r="K625" i="18"/>
  <c r="K620" i="18"/>
  <c r="K186" i="20"/>
  <c r="K635" i="20"/>
  <c r="M55" i="21"/>
  <c r="P57" i="21"/>
  <c r="K625" i="21"/>
  <c r="K620" i="21"/>
  <c r="K622" i="21"/>
  <c r="K270" i="14"/>
  <c r="O380" i="14"/>
  <c r="K420" i="14"/>
  <c r="K430" i="14"/>
  <c r="O459" i="14"/>
  <c r="O582" i="14"/>
  <c r="K622" i="14"/>
  <c r="K92" i="15"/>
  <c r="L144" i="15"/>
  <c r="L142" i="15" s="1"/>
  <c r="L140" i="15" s="1"/>
  <c r="P224" i="15"/>
  <c r="K266" i="15"/>
  <c r="O349" i="15"/>
  <c r="K418" i="15"/>
  <c r="K426" i="15"/>
  <c r="K432" i="15"/>
  <c r="K499" i="15"/>
  <c r="O584" i="15"/>
  <c r="L45" i="16"/>
  <c r="L43" i="16" s="1"/>
  <c r="K164" i="16"/>
  <c r="K173" i="16"/>
  <c r="K219" i="16"/>
  <c r="O349" i="16"/>
  <c r="K370" i="16"/>
  <c r="K380" i="16"/>
  <c r="O404" i="16"/>
  <c r="K418" i="16"/>
  <c r="K430" i="16"/>
  <c r="O535" i="16"/>
  <c r="K630" i="16"/>
  <c r="L45" i="17"/>
  <c r="O45" i="17" s="1"/>
  <c r="P122" i="17"/>
  <c r="K133" i="17"/>
  <c r="K149" i="17"/>
  <c r="K164" i="17"/>
  <c r="K173" i="17"/>
  <c r="K265" i="17"/>
  <c r="K417" i="17"/>
  <c r="K420" i="17"/>
  <c r="K423" i="17"/>
  <c r="K426" i="17"/>
  <c r="K429" i="17"/>
  <c r="K432" i="17"/>
  <c r="K455" i="17"/>
  <c r="K465" i="17"/>
  <c r="K474" i="17"/>
  <c r="K498" i="17"/>
  <c r="O537" i="17"/>
  <c r="O580" i="17"/>
  <c r="O601" i="17"/>
  <c r="K229" i="19"/>
  <c r="M120" i="21"/>
  <c r="P120" i="21" s="1"/>
  <c r="P122" i="21"/>
  <c r="K249" i="14"/>
  <c r="L294" i="14"/>
  <c r="O294" i="14" s="1"/>
  <c r="O457" i="14"/>
  <c r="K110" i="15"/>
  <c r="K138" i="15"/>
  <c r="K229" i="15"/>
  <c r="K416" i="15"/>
  <c r="K424" i="15"/>
  <c r="K430" i="15"/>
  <c r="L70" i="16"/>
  <c r="O70" i="16" s="1"/>
  <c r="L144" i="16"/>
  <c r="L142" i="16" s="1"/>
  <c r="K396" i="16"/>
  <c r="K416" i="16"/>
  <c r="K428" i="16"/>
  <c r="O459" i="16"/>
  <c r="O49" i="17"/>
  <c r="K64" i="17"/>
  <c r="K88" i="17"/>
  <c r="K377" i="17"/>
  <c r="O401" i="17"/>
  <c r="O404" i="17"/>
  <c r="K449" i="17"/>
  <c r="M120" i="18"/>
  <c r="P122" i="18"/>
  <c r="P224" i="21"/>
  <c r="N644" i="17"/>
  <c r="N640" i="17" s="1"/>
  <c r="N638" i="17" s="1"/>
  <c r="N636" i="17" s="1"/>
  <c r="L294" i="18"/>
  <c r="L292" i="18" s="1"/>
  <c r="O292" i="18" s="1"/>
  <c r="N34" i="18"/>
  <c r="N14" i="18" s="1"/>
  <c r="O439" i="18"/>
  <c r="O533" i="18"/>
  <c r="M96" i="19"/>
  <c r="K173" i="19"/>
  <c r="K370" i="19"/>
  <c r="K420" i="19"/>
  <c r="K426" i="19"/>
  <c r="K432" i="19"/>
  <c r="K629" i="19"/>
  <c r="L57" i="20"/>
  <c r="O57" i="20" s="1"/>
  <c r="N312" i="20"/>
  <c r="N310" i="20" s="1"/>
  <c r="O383" i="20"/>
  <c r="K419" i="20"/>
  <c r="K425" i="20"/>
  <c r="K431" i="20"/>
  <c r="K455" i="20"/>
  <c r="O568" i="20"/>
  <c r="O584" i="20"/>
  <c r="O649" i="20"/>
  <c r="N55" i="21"/>
  <c r="N53" i="21" s="1"/>
  <c r="N120" i="21"/>
  <c r="N118" i="21" s="1"/>
  <c r="K216" i="21"/>
  <c r="M222" i="21"/>
  <c r="K270" i="21"/>
  <c r="O380" i="21"/>
  <c r="K397" i="21"/>
  <c r="K401" i="21"/>
  <c r="K416" i="21"/>
  <c r="K422" i="21"/>
  <c r="K428" i="21"/>
  <c r="K473" i="21"/>
  <c r="K589" i="21"/>
  <c r="K649" i="17"/>
  <c r="L45" i="18"/>
  <c r="O45" i="18" s="1"/>
  <c r="N222" i="18"/>
  <c r="N220" i="18" s="1"/>
  <c r="N33" i="18"/>
  <c r="N13" i="18" s="1"/>
  <c r="L224" i="19"/>
  <c r="O224" i="19" s="1"/>
  <c r="K401" i="19"/>
  <c r="O406" i="19"/>
  <c r="N68" i="20"/>
  <c r="N66" i="20" s="1"/>
  <c r="P122" i="20"/>
  <c r="M142" i="20"/>
  <c r="P224" i="20"/>
  <c r="K266" i="20"/>
  <c r="K270" i="20"/>
  <c r="K345" i="20"/>
  <c r="O435" i="20"/>
  <c r="K466" i="20"/>
  <c r="O564" i="20"/>
  <c r="O566" i="20"/>
  <c r="K595" i="20"/>
  <c r="K626" i="20"/>
  <c r="K633" i="20"/>
  <c r="K186" i="21"/>
  <c r="K249" i="21"/>
  <c r="L275" i="21"/>
  <c r="O275" i="21" s="1"/>
  <c r="K343" i="21"/>
  <c r="O383" i="21"/>
  <c r="K417" i="21"/>
  <c r="K423" i="21"/>
  <c r="K429" i="21"/>
  <c r="O566" i="21"/>
  <c r="K612" i="21"/>
  <c r="K398" i="18"/>
  <c r="O437" i="18"/>
  <c r="K481" i="18"/>
  <c r="O582" i="18"/>
  <c r="K612" i="18"/>
  <c r="K618" i="18"/>
  <c r="L275" i="19"/>
  <c r="O275" i="19" s="1"/>
  <c r="O380" i="19"/>
  <c r="O404" i="19"/>
  <c r="K474" i="19"/>
  <c r="K612" i="19"/>
  <c r="K616" i="19"/>
  <c r="O401" i="20"/>
  <c r="K423" i="20"/>
  <c r="J651" i="21"/>
  <c r="O347" i="18"/>
  <c r="K350" i="18"/>
  <c r="K370" i="18"/>
  <c r="K381" i="18"/>
  <c r="K591" i="18"/>
  <c r="K597" i="18"/>
  <c r="O599" i="18"/>
  <c r="K649" i="18"/>
  <c r="J651" i="18"/>
  <c r="K85" i="19"/>
  <c r="K88" i="19"/>
  <c r="N120" i="19"/>
  <c r="N118" i="19" s="1"/>
  <c r="K176" i="19"/>
  <c r="K185" i="19"/>
  <c r="K270" i="19"/>
  <c r="K498" i="19"/>
  <c r="K564" i="19"/>
  <c r="O566" i="19"/>
  <c r="K149" i="20"/>
  <c r="K158" i="20"/>
  <c r="K176" i="20"/>
  <c r="K189" i="20"/>
  <c r="K264" i="20"/>
  <c r="K328" i="20"/>
  <c r="K343" i="20"/>
  <c r="O349" i="20"/>
  <c r="K370" i="20"/>
  <c r="O385" i="20"/>
  <c r="K402" i="20"/>
  <c r="K418" i="20"/>
  <c r="K421" i="20"/>
  <c r="K424" i="20"/>
  <c r="K427" i="20"/>
  <c r="O439" i="20"/>
  <c r="K450" i="20"/>
  <c r="O671" i="20"/>
  <c r="K109" i="21"/>
  <c r="K285" i="21"/>
  <c r="N312" i="21"/>
  <c r="N310" i="21" s="1"/>
  <c r="K398" i="21"/>
  <c r="O404" i="21"/>
  <c r="K421" i="21"/>
  <c r="K427" i="21"/>
  <c r="O439" i="21"/>
  <c r="K450" i="21"/>
  <c r="K482" i="21"/>
  <c r="O582" i="21"/>
  <c r="O597" i="21"/>
  <c r="K649" i="21"/>
  <c r="L144" i="18"/>
  <c r="O144" i="18" s="1"/>
  <c r="K340" i="18"/>
  <c r="K376" i="18"/>
  <c r="K465" i="18"/>
  <c r="O568" i="18"/>
  <c r="K648" i="18"/>
  <c r="L23" i="19"/>
  <c r="O23" i="19" s="1"/>
  <c r="K65" i="19"/>
  <c r="K158" i="19"/>
  <c r="P224" i="19"/>
  <c r="K341" i="19"/>
  <c r="K402" i="19"/>
  <c r="N31" i="19"/>
  <c r="N29" i="19" s="1"/>
  <c r="O601" i="19"/>
  <c r="K634" i="19"/>
  <c r="K88" i="20"/>
  <c r="K164" i="20"/>
  <c r="P254" i="20"/>
  <c r="K265" i="20"/>
  <c r="L275" i="20"/>
  <c r="P333" i="20"/>
  <c r="K350" i="20"/>
  <c r="K416" i="20"/>
  <c r="K482" i="20"/>
  <c r="O535" i="20"/>
  <c r="K629" i="20"/>
  <c r="L70" i="21"/>
  <c r="O70" i="21" s="1"/>
  <c r="L254" i="21"/>
  <c r="O254" i="21" s="1"/>
  <c r="O347" i="21"/>
  <c r="K370" i="21"/>
  <c r="K380" i="21"/>
  <c r="K402" i="21"/>
  <c r="O551" i="21"/>
  <c r="I504" i="1"/>
  <c r="K504" i="1" s="1"/>
  <c r="P70" i="2"/>
  <c r="M68" i="2"/>
  <c r="P68" i="2" s="1"/>
  <c r="O401" i="2"/>
  <c r="K426" i="2"/>
  <c r="K432" i="2"/>
  <c r="K626" i="2"/>
  <c r="K621" i="2"/>
  <c r="I620" i="1"/>
  <c r="K623" i="2"/>
  <c r="K625" i="2"/>
  <c r="K651" i="2"/>
  <c r="I651" i="1"/>
  <c r="N31" i="3"/>
  <c r="O438" i="3"/>
  <c r="L33" i="3"/>
  <c r="O33" i="3" s="1"/>
  <c r="K619" i="3"/>
  <c r="K612" i="3"/>
  <c r="K614" i="3"/>
  <c r="K616" i="3"/>
  <c r="K618" i="3"/>
  <c r="K629" i="3"/>
  <c r="I629" i="1"/>
  <c r="N120" i="6"/>
  <c r="N118" i="6" s="1"/>
  <c r="N26" i="6"/>
  <c r="N16" i="6" s="1"/>
  <c r="N142" i="21"/>
  <c r="N140" i="21" s="1"/>
  <c r="P140" i="21" s="1"/>
  <c r="P144" i="21"/>
  <c r="I469" i="1"/>
  <c r="K469" i="1" s="1"/>
  <c r="I472" i="1"/>
  <c r="K472" i="1" s="1"/>
  <c r="I508" i="1"/>
  <c r="K508" i="1" s="1"/>
  <c r="I573" i="1"/>
  <c r="N32" i="2"/>
  <c r="N30" i="2" s="1"/>
  <c r="K396" i="2"/>
  <c r="K499" i="2"/>
  <c r="I668" i="1"/>
  <c r="K668" i="1" s="1"/>
  <c r="K668" i="2"/>
  <c r="K109" i="3"/>
  <c r="P275" i="3"/>
  <c r="M273" i="3"/>
  <c r="J625" i="1"/>
  <c r="O258" i="5"/>
  <c r="P254" i="7"/>
  <c r="M252" i="7"/>
  <c r="J398" i="1"/>
  <c r="I423" i="1"/>
  <c r="O49" i="3"/>
  <c r="M49" i="3"/>
  <c r="M43" i="3" s="1"/>
  <c r="M41" i="3" s="1"/>
  <c r="P144" i="3"/>
  <c r="N273" i="3"/>
  <c r="N271" i="3" s="1"/>
  <c r="M337" i="3"/>
  <c r="M331" i="3" s="1"/>
  <c r="P331" i="3" s="1"/>
  <c r="K421" i="3"/>
  <c r="K427" i="3"/>
  <c r="J649" i="1"/>
  <c r="K229" i="5"/>
  <c r="K132" i="2"/>
  <c r="O564" i="2"/>
  <c r="K633" i="2"/>
  <c r="J633" i="1"/>
  <c r="L98" i="3"/>
  <c r="O98" i="3" s="1"/>
  <c r="K380" i="3"/>
  <c r="O665" i="3"/>
  <c r="L24" i="4"/>
  <c r="O24" i="4" s="1"/>
  <c r="K132" i="4"/>
  <c r="L26" i="4"/>
  <c r="L16" i="4" s="1"/>
  <c r="O279" i="4"/>
  <c r="N33" i="4"/>
  <c r="N13" i="4" s="1"/>
  <c r="K429" i="4"/>
  <c r="P254" i="5"/>
  <c r="M252" i="5"/>
  <c r="L554" i="1"/>
  <c r="M55" i="2"/>
  <c r="M53" i="2" s="1"/>
  <c r="P57" i="2"/>
  <c r="P144" i="2"/>
  <c r="M142" i="2"/>
  <c r="P314" i="2"/>
  <c r="L333" i="2"/>
  <c r="L331" i="2" s="1"/>
  <c r="L329" i="2" s="1"/>
  <c r="K340" i="2"/>
  <c r="O437" i="2"/>
  <c r="K595" i="2"/>
  <c r="K618" i="2"/>
  <c r="K619" i="2"/>
  <c r="K611" i="2"/>
  <c r="K613" i="2"/>
  <c r="L122" i="3"/>
  <c r="L120" i="3" s="1"/>
  <c r="L118" i="3" s="1"/>
  <c r="K371" i="3"/>
  <c r="I367" i="3"/>
  <c r="K367" i="3" s="1"/>
  <c r="K466" i="3"/>
  <c r="K631" i="3"/>
  <c r="N644" i="3"/>
  <c r="N640" i="3" s="1"/>
  <c r="N638" i="3" s="1"/>
  <c r="N636" i="3" s="1"/>
  <c r="N665" i="1"/>
  <c r="K397" i="4"/>
  <c r="L31" i="4"/>
  <c r="L11" i="4" s="1"/>
  <c r="O11" i="4" s="1"/>
  <c r="O403" i="4"/>
  <c r="K427" i="4"/>
  <c r="K455" i="4"/>
  <c r="O535" i="5"/>
  <c r="N32" i="5"/>
  <c r="N30" i="5" s="1"/>
  <c r="J544" i="1"/>
  <c r="P294" i="5"/>
  <c r="M292" i="5"/>
  <c r="P333" i="6"/>
  <c r="M331" i="6"/>
  <c r="K149" i="2"/>
  <c r="K219" i="2"/>
  <c r="O459" i="2"/>
  <c r="O597" i="2"/>
  <c r="K631" i="2"/>
  <c r="L640" i="2"/>
  <c r="L638" i="2" s="1"/>
  <c r="J668" i="1"/>
  <c r="K64" i="3"/>
  <c r="K285" i="3"/>
  <c r="K328" i="3"/>
  <c r="K416" i="3"/>
  <c r="K422" i="3"/>
  <c r="K428" i="3"/>
  <c r="K455" i="3"/>
  <c r="I475" i="1"/>
  <c r="K475" i="1" s="1"/>
  <c r="I483" i="1"/>
  <c r="K483" i="1" s="1"/>
  <c r="I491" i="1"/>
  <c r="K491" i="1" s="1"/>
  <c r="I499" i="1"/>
  <c r="N554" i="1"/>
  <c r="N559" i="1"/>
  <c r="N572" i="1"/>
  <c r="J578" i="1"/>
  <c r="J589" i="1"/>
  <c r="J595" i="1"/>
  <c r="N600" i="1"/>
  <c r="N605" i="1"/>
  <c r="J611" i="1"/>
  <c r="J623" i="1"/>
  <c r="M68" i="4"/>
  <c r="L98" i="4"/>
  <c r="L96" i="4" s="1"/>
  <c r="O405" i="4"/>
  <c r="K416" i="4"/>
  <c r="O459" i="4"/>
  <c r="O535" i="4"/>
  <c r="K631" i="4"/>
  <c r="O649" i="4"/>
  <c r="K64" i="5"/>
  <c r="K111" i="5"/>
  <c r="P144" i="5"/>
  <c r="K200" i="5"/>
  <c r="K235" i="5"/>
  <c r="N292" i="5"/>
  <c r="N290" i="5" s="1"/>
  <c r="N33" i="5"/>
  <c r="N13" i="5" s="1"/>
  <c r="K421" i="5"/>
  <c r="P122" i="6"/>
  <c r="M120" i="6"/>
  <c r="P120" i="6" s="1"/>
  <c r="K200" i="6"/>
  <c r="P275" i="6"/>
  <c r="K628" i="7"/>
  <c r="K634" i="7"/>
  <c r="K464" i="8"/>
  <c r="K377" i="9"/>
  <c r="K482" i="9"/>
  <c r="O552" i="12"/>
  <c r="L31" i="12"/>
  <c r="P122" i="2"/>
  <c r="K189" i="2"/>
  <c r="L275" i="2"/>
  <c r="O275" i="2" s="1"/>
  <c r="K372" i="2"/>
  <c r="N31" i="2"/>
  <c r="N11" i="2" s="1"/>
  <c r="N9" i="2" s="1"/>
  <c r="K401" i="2"/>
  <c r="K430" i="2"/>
  <c r="K455" i="2"/>
  <c r="K497" i="2"/>
  <c r="K589" i="2"/>
  <c r="K629" i="2"/>
  <c r="J650" i="1"/>
  <c r="L665" i="1"/>
  <c r="K88" i="3"/>
  <c r="M102" i="3"/>
  <c r="M96" i="3" s="1"/>
  <c r="M94" i="3" s="1"/>
  <c r="K158" i="3"/>
  <c r="K173" i="3"/>
  <c r="P224" i="3"/>
  <c r="N312" i="3"/>
  <c r="N310" i="3" s="1"/>
  <c r="I473" i="1"/>
  <c r="I489" i="1"/>
  <c r="K489" i="1" s="1"/>
  <c r="I497" i="1"/>
  <c r="N539" i="1"/>
  <c r="J546" i="1"/>
  <c r="L568" i="1"/>
  <c r="J576" i="1"/>
  <c r="J621" i="1"/>
  <c r="J634" i="1"/>
  <c r="L649" i="1"/>
  <c r="K398" i="4"/>
  <c r="O439" i="4"/>
  <c r="O457" i="4"/>
  <c r="K619" i="4"/>
  <c r="L333" i="5"/>
  <c r="L331" i="5" s="1"/>
  <c r="O385" i="5"/>
  <c r="P254" i="6"/>
  <c r="M252" i="6"/>
  <c r="M250" i="6" s="1"/>
  <c r="N273" i="6"/>
  <c r="K340" i="6"/>
  <c r="O352" i="6"/>
  <c r="K417" i="6"/>
  <c r="O597" i="6"/>
  <c r="L98" i="7"/>
  <c r="O98" i="7" s="1"/>
  <c r="L314" i="7"/>
  <c r="O459" i="7"/>
  <c r="P224" i="9"/>
  <c r="M222" i="9"/>
  <c r="K117" i="2"/>
  <c r="M292" i="2"/>
  <c r="K370" i="2"/>
  <c r="K425" i="2"/>
  <c r="O601" i="2"/>
  <c r="I663" i="1"/>
  <c r="K229" i="3"/>
  <c r="M312" i="3"/>
  <c r="P312" i="3" s="1"/>
  <c r="I481" i="1"/>
  <c r="I507" i="1"/>
  <c r="K507" i="1" s="1"/>
  <c r="I509" i="1"/>
  <c r="K509" i="1" s="1"/>
  <c r="I511" i="1"/>
  <c r="K511" i="1" s="1"/>
  <c r="I513" i="1"/>
  <c r="K513" i="1" s="1"/>
  <c r="I515" i="1"/>
  <c r="K515" i="1" s="1"/>
  <c r="J517" i="1"/>
  <c r="J520" i="1"/>
  <c r="J523" i="1"/>
  <c r="J526" i="1"/>
  <c r="J529" i="1"/>
  <c r="J532" i="1"/>
  <c r="N536" i="1"/>
  <c r="N552" i="1"/>
  <c r="L566" i="1"/>
  <c r="J573" i="1"/>
  <c r="N586" i="1"/>
  <c r="J593" i="1"/>
  <c r="N598" i="1"/>
  <c r="J619" i="1"/>
  <c r="K626" i="3"/>
  <c r="K630" i="3"/>
  <c r="J632" i="1"/>
  <c r="J667" i="1"/>
  <c r="O404" i="4"/>
  <c r="N34" i="4"/>
  <c r="N14" i="4" s="1"/>
  <c r="O437" i="4"/>
  <c r="O455" i="4"/>
  <c r="L640" i="4"/>
  <c r="L638" i="4" s="1"/>
  <c r="P224" i="5"/>
  <c r="O380" i="5"/>
  <c r="K416" i="5"/>
  <c r="K455" i="5"/>
  <c r="L224" i="6"/>
  <c r="O224" i="6" s="1"/>
  <c r="N32" i="6"/>
  <c r="N30" i="6" s="1"/>
  <c r="L43" i="7"/>
  <c r="K632" i="7"/>
  <c r="K375" i="9"/>
  <c r="K369" i="10"/>
  <c r="I367" i="10"/>
  <c r="K367" i="10" s="1"/>
  <c r="M96" i="2"/>
  <c r="P96" i="2" s="1"/>
  <c r="L98" i="2"/>
  <c r="O98" i="2" s="1"/>
  <c r="K235" i="2"/>
  <c r="P254" i="2"/>
  <c r="O354" i="2"/>
  <c r="K368" i="2"/>
  <c r="K482" i="2"/>
  <c r="O580" i="2"/>
  <c r="K597" i="2"/>
  <c r="J653" i="1"/>
  <c r="J660" i="1"/>
  <c r="K113" i="3"/>
  <c r="L224" i="3"/>
  <c r="O224" i="3" s="1"/>
  <c r="K349" i="3"/>
  <c r="K381" i="3"/>
  <c r="K417" i="3"/>
  <c r="K423" i="3"/>
  <c r="K429" i="3"/>
  <c r="K473" i="3"/>
  <c r="I479" i="1"/>
  <c r="K479" i="1" s="1"/>
  <c r="I487" i="1"/>
  <c r="K487" i="1" s="1"/>
  <c r="K489" i="3"/>
  <c r="I495" i="1"/>
  <c r="K495" i="1" s="1"/>
  <c r="K497" i="3"/>
  <c r="I505" i="1"/>
  <c r="K505" i="1" s="1"/>
  <c r="K533" i="3"/>
  <c r="N534" i="1"/>
  <c r="L564" i="1"/>
  <c r="N583" i="1"/>
  <c r="J617" i="1"/>
  <c r="K624" i="3"/>
  <c r="K628" i="3"/>
  <c r="J630" i="1"/>
  <c r="K630" i="1" s="1"/>
  <c r="J647" i="1"/>
  <c r="J658" i="1"/>
  <c r="J665" i="1"/>
  <c r="P144" i="4"/>
  <c r="K158" i="4"/>
  <c r="K199" i="4"/>
  <c r="L275" i="4"/>
  <c r="O275" i="4" s="1"/>
  <c r="O318" i="4"/>
  <c r="O435" i="4"/>
  <c r="K466" i="4"/>
  <c r="K498" i="4"/>
  <c r="K547" i="4"/>
  <c r="K618" i="4"/>
  <c r="K615" i="4"/>
  <c r="N644" i="4"/>
  <c r="N640" i="4" s="1"/>
  <c r="N638" i="4" s="1"/>
  <c r="N636" i="4" s="1"/>
  <c r="O351" i="7"/>
  <c r="L31" i="7"/>
  <c r="O31" i="7" s="1"/>
  <c r="L32" i="7"/>
  <c r="L30" i="7" s="1"/>
  <c r="O457" i="7"/>
  <c r="N22" i="8"/>
  <c r="N43" i="8"/>
  <c r="N41" i="8" s="1"/>
  <c r="K474" i="3"/>
  <c r="I477" i="1"/>
  <c r="K477" i="1" s="1"/>
  <c r="K482" i="3"/>
  <c r="I485" i="1"/>
  <c r="K485" i="1" s="1"/>
  <c r="K498" i="3"/>
  <c r="J518" i="1"/>
  <c r="J521" i="1"/>
  <c r="J524" i="1"/>
  <c r="J527" i="1"/>
  <c r="J530" i="1"/>
  <c r="J533" i="1"/>
  <c r="J551" i="1"/>
  <c r="I561" i="1"/>
  <c r="K561" i="1" s="1"/>
  <c r="J597" i="1"/>
  <c r="N603" i="1"/>
  <c r="J610" i="1"/>
  <c r="J615" i="1"/>
  <c r="J628" i="1"/>
  <c r="K164" i="4"/>
  <c r="K173" i="4"/>
  <c r="L333" i="4"/>
  <c r="L331" i="4" s="1"/>
  <c r="K340" i="4"/>
  <c r="K343" i="4"/>
  <c r="I624" i="1"/>
  <c r="K635" i="4"/>
  <c r="K649" i="4"/>
  <c r="J671" i="4"/>
  <c r="N43" i="5"/>
  <c r="N41" i="5" s="1"/>
  <c r="P49" i="5"/>
  <c r="P57" i="5"/>
  <c r="M102" i="5"/>
  <c r="M26" i="5" s="1"/>
  <c r="M16" i="5" s="1"/>
  <c r="M220" i="5"/>
  <c r="M273" i="5"/>
  <c r="P273" i="5" s="1"/>
  <c r="K633" i="6"/>
  <c r="L640" i="6"/>
  <c r="O648" i="6"/>
  <c r="N120" i="7"/>
  <c r="P120" i="7" s="1"/>
  <c r="P144" i="7"/>
  <c r="K219" i="7"/>
  <c r="L224" i="7"/>
  <c r="L222" i="7" s="1"/>
  <c r="N31" i="7"/>
  <c r="N29" i="7" s="1"/>
  <c r="N34" i="7"/>
  <c r="N14" i="7" s="1"/>
  <c r="N33" i="7"/>
  <c r="N13" i="7" s="1"/>
  <c r="K416" i="7"/>
  <c r="K419" i="7"/>
  <c r="K422" i="7"/>
  <c r="K425" i="7"/>
  <c r="K428" i="7"/>
  <c r="K431" i="7"/>
  <c r="K474" i="7"/>
  <c r="K630" i="7"/>
  <c r="K401" i="8"/>
  <c r="O126" i="10"/>
  <c r="O337" i="5"/>
  <c r="O533" i="5"/>
  <c r="N34" i="5"/>
  <c r="N14" i="5" s="1"/>
  <c r="K620" i="5"/>
  <c r="K626" i="5"/>
  <c r="K633" i="5"/>
  <c r="L23" i="6"/>
  <c r="O23" i="6" s="1"/>
  <c r="L144" i="6"/>
  <c r="K201" i="6"/>
  <c r="K398" i="6"/>
  <c r="K420" i="6"/>
  <c r="K432" i="6"/>
  <c r="O537" i="6"/>
  <c r="O555" i="6"/>
  <c r="O584" i="6"/>
  <c r="K624" i="6"/>
  <c r="N644" i="6"/>
  <c r="N640" i="6" s="1"/>
  <c r="N638" i="6" s="1"/>
  <c r="N636" i="6" s="1"/>
  <c r="K341" i="7"/>
  <c r="O352" i="7"/>
  <c r="K380" i="7"/>
  <c r="O406" i="7"/>
  <c r="K449" i="7"/>
  <c r="K547" i="7"/>
  <c r="K611" i="7"/>
  <c r="K613" i="7"/>
  <c r="K615" i="7"/>
  <c r="K617" i="7"/>
  <c r="K619" i="7"/>
  <c r="K621" i="7"/>
  <c r="K623" i="7"/>
  <c r="K625" i="7"/>
  <c r="N644" i="7"/>
  <c r="N640" i="7" s="1"/>
  <c r="N638" i="7" s="1"/>
  <c r="N636" i="7" s="1"/>
  <c r="L26" i="8"/>
  <c r="L16" i="8" s="1"/>
  <c r="K80" i="8"/>
  <c r="M96" i="8"/>
  <c r="P144" i="8"/>
  <c r="K149" i="8"/>
  <c r="K176" i="8"/>
  <c r="K219" i="8"/>
  <c r="K345" i="8"/>
  <c r="K372" i="8"/>
  <c r="K381" i="8"/>
  <c r="N31" i="8"/>
  <c r="N29" i="8" s="1"/>
  <c r="K425" i="8"/>
  <c r="O435" i="8"/>
  <c r="J651" i="8"/>
  <c r="K651" i="8" s="1"/>
  <c r="N644" i="8"/>
  <c r="N640" i="8" s="1"/>
  <c r="N638" i="8" s="1"/>
  <c r="N636" i="8" s="1"/>
  <c r="K173" i="9"/>
  <c r="N252" i="9"/>
  <c r="N250" i="9" s="1"/>
  <c r="M312" i="9"/>
  <c r="P312" i="9" s="1"/>
  <c r="O349" i="9"/>
  <c r="N32" i="9"/>
  <c r="N30" i="9" s="1"/>
  <c r="K398" i="9"/>
  <c r="O401" i="9"/>
  <c r="K435" i="9"/>
  <c r="O439" i="9"/>
  <c r="K450" i="9"/>
  <c r="K473" i="9"/>
  <c r="K533" i="9"/>
  <c r="K573" i="9"/>
  <c r="K93" i="10"/>
  <c r="K201" i="10"/>
  <c r="O582" i="10"/>
  <c r="K619" i="10"/>
  <c r="K617" i="10"/>
  <c r="K615" i="10"/>
  <c r="K613" i="10"/>
  <c r="K611" i="10"/>
  <c r="P57" i="11"/>
  <c r="M55" i="11"/>
  <c r="M53" i="11" s="1"/>
  <c r="K88" i="11"/>
  <c r="L122" i="11"/>
  <c r="N34" i="15"/>
  <c r="N14" i="15" s="1"/>
  <c r="O459" i="15"/>
  <c r="K368" i="5"/>
  <c r="K422" i="5"/>
  <c r="O437" i="5"/>
  <c r="O455" i="5"/>
  <c r="N644" i="5"/>
  <c r="N640" i="5" s="1"/>
  <c r="N638" i="5" s="1"/>
  <c r="N636" i="5" s="1"/>
  <c r="N41" i="6"/>
  <c r="P312" i="6"/>
  <c r="N33" i="6"/>
  <c r="N13" i="6" s="1"/>
  <c r="J671" i="6"/>
  <c r="L23" i="7"/>
  <c r="O23" i="7" s="1"/>
  <c r="M292" i="8"/>
  <c r="P292" i="8" s="1"/>
  <c r="K580" i="8"/>
  <c r="K631" i="8"/>
  <c r="K634" i="8"/>
  <c r="P57" i="9"/>
  <c r="K110" i="9"/>
  <c r="K235" i="9"/>
  <c r="O347" i="9"/>
  <c r="K381" i="9"/>
  <c r="K420" i="9"/>
  <c r="K426" i="9"/>
  <c r="K432" i="9"/>
  <c r="L34" i="10"/>
  <c r="L45" i="10"/>
  <c r="L43" i="10" s="1"/>
  <c r="L41" i="10" s="1"/>
  <c r="P122" i="10"/>
  <c r="M120" i="10"/>
  <c r="P120" i="10" s="1"/>
  <c r="K189" i="10"/>
  <c r="K199" i="10"/>
  <c r="K375" i="10"/>
  <c r="L33" i="10"/>
  <c r="O33" i="10" s="1"/>
  <c r="O384" i="10"/>
  <c r="K430" i="10"/>
  <c r="O439" i="10"/>
  <c r="O580" i="10"/>
  <c r="N55" i="11"/>
  <c r="K420" i="5"/>
  <c r="K624" i="5"/>
  <c r="K631" i="5"/>
  <c r="O49" i="6"/>
  <c r="K173" i="6"/>
  <c r="I367" i="6"/>
  <c r="K367" i="6" s="1"/>
  <c r="K396" i="6"/>
  <c r="K416" i="6"/>
  <c r="K428" i="6"/>
  <c r="O535" i="6"/>
  <c r="O582" i="6"/>
  <c r="K620" i="6"/>
  <c r="O665" i="6"/>
  <c r="P98" i="7"/>
  <c r="L24" i="7"/>
  <c r="O24" i="7" s="1"/>
  <c r="K185" i="7"/>
  <c r="K189" i="7"/>
  <c r="K377" i="7"/>
  <c r="O551" i="7"/>
  <c r="K88" i="8"/>
  <c r="K189" i="8"/>
  <c r="K264" i="8"/>
  <c r="K376" i="8"/>
  <c r="K421" i="8"/>
  <c r="K473" i="8"/>
  <c r="N31" i="9"/>
  <c r="N29" i="9" s="1"/>
  <c r="J651" i="10"/>
  <c r="P122" i="12"/>
  <c r="M120" i="12"/>
  <c r="M118" i="12" s="1"/>
  <c r="M118" i="13"/>
  <c r="K418" i="5"/>
  <c r="K430" i="5"/>
  <c r="O435" i="5"/>
  <c r="O597" i="5"/>
  <c r="P45" i="6"/>
  <c r="O102" i="6"/>
  <c r="K264" i="6"/>
  <c r="L333" i="6"/>
  <c r="O333" i="6" s="1"/>
  <c r="K370" i="6"/>
  <c r="K397" i="6"/>
  <c r="K426" i="6"/>
  <c r="O599" i="6"/>
  <c r="O49" i="7"/>
  <c r="K186" i="7"/>
  <c r="L294" i="7"/>
  <c r="L292" i="7" s="1"/>
  <c r="M312" i="7"/>
  <c r="K345" i="7"/>
  <c r="K372" i="7"/>
  <c r="O383" i="7"/>
  <c r="K418" i="7"/>
  <c r="K421" i="7"/>
  <c r="K424" i="7"/>
  <c r="K427" i="7"/>
  <c r="K430" i="7"/>
  <c r="K497" i="7"/>
  <c r="K564" i="7"/>
  <c r="K612" i="7"/>
  <c r="K614" i="7"/>
  <c r="K616" i="7"/>
  <c r="K620" i="7"/>
  <c r="K622" i="7"/>
  <c r="K624" i="7"/>
  <c r="J671" i="7"/>
  <c r="P224" i="8"/>
  <c r="N292" i="8"/>
  <c r="N290" i="8" s="1"/>
  <c r="K450" i="8"/>
  <c r="K533" i="8"/>
  <c r="O580" i="8"/>
  <c r="K632" i="8"/>
  <c r="K649" i="8"/>
  <c r="O650" i="8"/>
  <c r="N68" i="9"/>
  <c r="N66" i="9" s="1"/>
  <c r="K158" i="9"/>
  <c r="L254" i="9"/>
  <c r="L252" i="9" s="1"/>
  <c r="O252" i="9" s="1"/>
  <c r="L294" i="9"/>
  <c r="L292" i="9" s="1"/>
  <c r="O292" i="9" s="1"/>
  <c r="K343" i="9"/>
  <c r="K418" i="9"/>
  <c r="K421" i="9"/>
  <c r="K424" i="9"/>
  <c r="K427" i="9"/>
  <c r="K430" i="9"/>
  <c r="K455" i="9"/>
  <c r="O457" i="9"/>
  <c r="M22" i="10"/>
  <c r="M12" i="10" s="1"/>
  <c r="N292" i="10"/>
  <c r="N290" i="10" s="1"/>
  <c r="O437" i="10"/>
  <c r="O457" i="10"/>
  <c r="L98" i="11"/>
  <c r="L96" i="11" s="1"/>
  <c r="K110" i="11"/>
  <c r="K113" i="11"/>
  <c r="K270" i="11"/>
  <c r="K593" i="7"/>
  <c r="P45" i="8"/>
  <c r="O385" i="8"/>
  <c r="K397" i="8"/>
  <c r="K435" i="8"/>
  <c r="O568" i="8"/>
  <c r="K573" i="8"/>
  <c r="L144" i="9"/>
  <c r="L142" i="9" s="1"/>
  <c r="L140" i="9" s="1"/>
  <c r="K285" i="9"/>
  <c r="K341" i="9"/>
  <c r="K465" i="9"/>
  <c r="K81" i="10"/>
  <c r="L98" i="10"/>
  <c r="L96" i="10" s="1"/>
  <c r="K109" i="10"/>
  <c r="K112" i="10"/>
  <c r="P254" i="10"/>
  <c r="M252" i="10"/>
  <c r="M292" i="10"/>
  <c r="P292" i="10" s="1"/>
  <c r="P294" i="10"/>
  <c r="K189" i="11"/>
  <c r="K199" i="11"/>
  <c r="K423" i="11"/>
  <c r="N142" i="13"/>
  <c r="N140" i="13" s="1"/>
  <c r="N22" i="13"/>
  <c r="K499" i="9"/>
  <c r="O564" i="9"/>
  <c r="K613" i="9"/>
  <c r="K628" i="9"/>
  <c r="K86" i="10"/>
  <c r="K110" i="10"/>
  <c r="K235" i="10"/>
  <c r="N32" i="10"/>
  <c r="N30" i="10" s="1"/>
  <c r="K376" i="10"/>
  <c r="K417" i="10"/>
  <c r="K589" i="10"/>
  <c r="L45" i="11"/>
  <c r="O45" i="11" s="1"/>
  <c r="K108" i="11"/>
  <c r="L224" i="11"/>
  <c r="O224" i="11" s="1"/>
  <c r="K229" i="11"/>
  <c r="L294" i="11"/>
  <c r="K350" i="11"/>
  <c r="K376" i="11"/>
  <c r="K398" i="11"/>
  <c r="K426" i="11"/>
  <c r="K450" i="11"/>
  <c r="K466" i="11"/>
  <c r="O533" i="11"/>
  <c r="K564" i="11"/>
  <c r="O568" i="11"/>
  <c r="K199" i="12"/>
  <c r="N33" i="12"/>
  <c r="N13" i="12" s="1"/>
  <c r="K616" i="12"/>
  <c r="P314" i="13"/>
  <c r="M312" i="13"/>
  <c r="P312" i="13" s="1"/>
  <c r="O404" i="15"/>
  <c r="L32" i="15"/>
  <c r="L30" i="15" s="1"/>
  <c r="O597" i="9"/>
  <c r="K619" i="9"/>
  <c r="K621" i="9"/>
  <c r="K623" i="9"/>
  <c r="N644" i="9"/>
  <c r="N640" i="9" s="1"/>
  <c r="N638" i="9" s="1"/>
  <c r="N636" i="9" s="1"/>
  <c r="M68" i="10"/>
  <c r="M66" i="10" s="1"/>
  <c r="K597" i="12"/>
  <c r="K614" i="12"/>
  <c r="J671" i="12"/>
  <c r="L23" i="13"/>
  <c r="O23" i="13" s="1"/>
  <c r="L45" i="13"/>
  <c r="O45" i="13" s="1"/>
  <c r="N22" i="14"/>
  <c r="P98" i="14"/>
  <c r="M96" i="14"/>
  <c r="P45" i="10"/>
  <c r="K84" i="10"/>
  <c r="K92" i="10"/>
  <c r="K108" i="10"/>
  <c r="K149" i="10"/>
  <c r="L275" i="10"/>
  <c r="O275" i="10" s="1"/>
  <c r="L314" i="10"/>
  <c r="N331" i="10"/>
  <c r="N329" i="10" s="1"/>
  <c r="K431" i="10"/>
  <c r="K597" i="10"/>
  <c r="O601" i="10"/>
  <c r="L640" i="10"/>
  <c r="O640" i="10" s="1"/>
  <c r="O49" i="11"/>
  <c r="K92" i="11"/>
  <c r="K109" i="11"/>
  <c r="K112" i="11"/>
  <c r="K149" i="11"/>
  <c r="M312" i="11"/>
  <c r="K340" i="11"/>
  <c r="K396" i="11"/>
  <c r="O406" i="11"/>
  <c r="K422" i="11"/>
  <c r="K464" i="11"/>
  <c r="K498" i="11"/>
  <c r="O537" i="11"/>
  <c r="O564" i="11"/>
  <c r="N68" i="12"/>
  <c r="P314" i="12"/>
  <c r="M312" i="12"/>
  <c r="P312" i="12" s="1"/>
  <c r="N31" i="12"/>
  <c r="N29" i="12" s="1"/>
  <c r="K635" i="12"/>
  <c r="K372" i="13"/>
  <c r="K370" i="14"/>
  <c r="O533" i="14"/>
  <c r="K85" i="15"/>
  <c r="O601" i="9"/>
  <c r="K634" i="9"/>
  <c r="K65" i="10"/>
  <c r="P74" i="10"/>
  <c r="L24" i="10"/>
  <c r="O24" i="10" s="1"/>
  <c r="K449" i="10"/>
  <c r="O566" i="10"/>
  <c r="M43" i="11"/>
  <c r="M41" i="11" s="1"/>
  <c r="N142" i="11"/>
  <c r="N140" i="11" s="1"/>
  <c r="N222" i="11"/>
  <c r="N220" i="11" s="1"/>
  <c r="P220" i="11" s="1"/>
  <c r="K372" i="11"/>
  <c r="O380" i="11"/>
  <c r="K420" i="11"/>
  <c r="K432" i="11"/>
  <c r="O435" i="11"/>
  <c r="O584" i="11"/>
  <c r="M96" i="12"/>
  <c r="P96" i="12" s="1"/>
  <c r="P98" i="12"/>
  <c r="O437" i="12"/>
  <c r="O568" i="12"/>
  <c r="K573" i="12"/>
  <c r="P57" i="13"/>
  <c r="M55" i="13"/>
  <c r="P122" i="13"/>
  <c r="P45" i="14"/>
  <c r="M43" i="14"/>
  <c r="M41" i="14" s="1"/>
  <c r="M53" i="14"/>
  <c r="P53" i="14" s="1"/>
  <c r="K401" i="14"/>
  <c r="O437" i="14"/>
  <c r="K633" i="14"/>
  <c r="M22" i="15"/>
  <c r="N312" i="15"/>
  <c r="N310" i="15" s="1"/>
  <c r="P57" i="16"/>
  <c r="M55" i="16"/>
  <c r="M53" i="16" s="1"/>
  <c r="P224" i="11"/>
  <c r="L333" i="11"/>
  <c r="O333" i="11" s="1"/>
  <c r="K418" i="11"/>
  <c r="K430" i="11"/>
  <c r="O535" i="11"/>
  <c r="M43" i="12"/>
  <c r="M41" i="12" s="1"/>
  <c r="P45" i="12"/>
  <c r="K619" i="12"/>
  <c r="K617" i="12"/>
  <c r="K615" i="12"/>
  <c r="K613" i="12"/>
  <c r="K611" i="12"/>
  <c r="K628" i="12"/>
  <c r="M142" i="13"/>
  <c r="P144" i="13"/>
  <c r="O533" i="13"/>
  <c r="O536" i="15"/>
  <c r="L33" i="15"/>
  <c r="O33" i="15" s="1"/>
  <c r="J671" i="11"/>
  <c r="K81" i="12"/>
  <c r="L254" i="12"/>
  <c r="O254" i="12" s="1"/>
  <c r="K372" i="12"/>
  <c r="K416" i="12"/>
  <c r="K419" i="12"/>
  <c r="K427" i="12"/>
  <c r="K430" i="12"/>
  <c r="K455" i="12"/>
  <c r="O459" i="12"/>
  <c r="K595" i="12"/>
  <c r="K381" i="13"/>
  <c r="K419" i="13"/>
  <c r="K431" i="13"/>
  <c r="K564" i="13"/>
  <c r="K595" i="13"/>
  <c r="O599" i="13"/>
  <c r="K620" i="13"/>
  <c r="K622" i="13"/>
  <c r="K624" i="13"/>
  <c r="P57" i="14"/>
  <c r="K186" i="14"/>
  <c r="O347" i="14"/>
  <c r="K425" i="14"/>
  <c r="K573" i="14"/>
  <c r="K620" i="14"/>
  <c r="N644" i="14"/>
  <c r="N640" i="14" s="1"/>
  <c r="N638" i="14" s="1"/>
  <c r="N636" i="14" s="1"/>
  <c r="O49" i="15"/>
  <c r="N96" i="15"/>
  <c r="N94" i="15" s="1"/>
  <c r="K200" i="15"/>
  <c r="L275" i="15"/>
  <c r="L273" i="15" s="1"/>
  <c r="L333" i="15"/>
  <c r="O333" i="15" s="1"/>
  <c r="K343" i="15"/>
  <c r="N32" i="15"/>
  <c r="N30" i="15" s="1"/>
  <c r="K423" i="15"/>
  <c r="K429" i="15"/>
  <c r="K547" i="15"/>
  <c r="O599" i="15"/>
  <c r="N55" i="16"/>
  <c r="N53" i="16" s="1"/>
  <c r="O405" i="16"/>
  <c r="L33" i="16"/>
  <c r="O33" i="16" s="1"/>
  <c r="L31" i="16"/>
  <c r="O456" i="16"/>
  <c r="O568" i="16"/>
  <c r="K573" i="16"/>
  <c r="K580" i="16"/>
  <c r="O582" i="16"/>
  <c r="N644" i="16"/>
  <c r="N640" i="16" s="1"/>
  <c r="N638" i="16" s="1"/>
  <c r="N636" i="16" s="1"/>
  <c r="P57" i="17"/>
  <c r="M55" i="17"/>
  <c r="M53" i="17" s="1"/>
  <c r="K132" i="17"/>
  <c r="L224" i="17"/>
  <c r="O224" i="17" s="1"/>
  <c r="N31" i="17"/>
  <c r="N29" i="17" s="1"/>
  <c r="K369" i="18"/>
  <c r="I367" i="18"/>
  <c r="K367" i="18" s="1"/>
  <c r="O405" i="18"/>
  <c r="L33" i="18"/>
  <c r="O33" i="18" s="1"/>
  <c r="O553" i="18"/>
  <c r="L32" i="18"/>
  <c r="L30" i="18" s="1"/>
  <c r="K635" i="11"/>
  <c r="N331" i="12"/>
  <c r="N329" i="12" s="1"/>
  <c r="K593" i="12"/>
  <c r="K629" i="12"/>
  <c r="O648" i="12"/>
  <c r="M49" i="13"/>
  <c r="L144" i="13"/>
  <c r="O144" i="13" s="1"/>
  <c r="K189" i="13"/>
  <c r="K199" i="13"/>
  <c r="K285" i="13"/>
  <c r="K376" i="13"/>
  <c r="K417" i="13"/>
  <c r="K429" i="13"/>
  <c r="K450" i="13"/>
  <c r="K547" i="13"/>
  <c r="K593" i="13"/>
  <c r="O597" i="13"/>
  <c r="K345" i="14"/>
  <c r="O401" i="14"/>
  <c r="K481" i="14"/>
  <c r="O566" i="14"/>
  <c r="K634" i="14"/>
  <c r="P45" i="15"/>
  <c r="P49" i="15"/>
  <c r="K108" i="15"/>
  <c r="K111" i="15"/>
  <c r="K213" i="15"/>
  <c r="M273" i="15"/>
  <c r="P273" i="15" s="1"/>
  <c r="K368" i="15"/>
  <c r="K377" i="15"/>
  <c r="O597" i="15"/>
  <c r="K200" i="16"/>
  <c r="P294" i="16"/>
  <c r="M292" i="16"/>
  <c r="P292" i="16" s="1"/>
  <c r="N331" i="16"/>
  <c r="N329" i="16" s="1"/>
  <c r="K341" i="16"/>
  <c r="N55" i="17"/>
  <c r="N53" i="17" s="1"/>
  <c r="K85" i="17"/>
  <c r="K113" i="17"/>
  <c r="K398" i="17"/>
  <c r="L26" i="18"/>
  <c r="L16" i="18" s="1"/>
  <c r="P57" i="12"/>
  <c r="L98" i="12"/>
  <c r="O98" i="12" s="1"/>
  <c r="P224" i="12"/>
  <c r="L294" i="12"/>
  <c r="O294" i="12" s="1"/>
  <c r="O337" i="12"/>
  <c r="K368" i="12"/>
  <c r="O383" i="12"/>
  <c r="N34" i="12"/>
  <c r="N14" i="12" s="1"/>
  <c r="K417" i="12"/>
  <c r="K428" i="12"/>
  <c r="K431" i="12"/>
  <c r="O455" i="12"/>
  <c r="O533" i="12"/>
  <c r="N273" i="13"/>
  <c r="N271" i="13" s="1"/>
  <c r="N292" i="13"/>
  <c r="N290" i="13" s="1"/>
  <c r="K533" i="13"/>
  <c r="K591" i="13"/>
  <c r="K533" i="14"/>
  <c r="O564" i="14"/>
  <c r="K632" i="14"/>
  <c r="K93" i="15"/>
  <c r="L98" i="15"/>
  <c r="L96" i="15" s="1"/>
  <c r="K341" i="15"/>
  <c r="O347" i="15"/>
  <c r="O380" i="15"/>
  <c r="K427" i="15"/>
  <c r="O439" i="15"/>
  <c r="K450" i="15"/>
  <c r="P314" i="16"/>
  <c r="M312" i="16"/>
  <c r="P333" i="16"/>
  <c r="K435" i="16"/>
  <c r="K455" i="16"/>
  <c r="K465" i="16"/>
  <c r="K176" i="17"/>
  <c r="K185" i="17"/>
  <c r="K219" i="17"/>
  <c r="K264" i="17"/>
  <c r="K267" i="17"/>
  <c r="P144" i="18"/>
  <c r="M142" i="18"/>
  <c r="K630" i="11"/>
  <c r="L224" i="12"/>
  <c r="L222" i="12" s="1"/>
  <c r="K345" i="12"/>
  <c r="K398" i="12"/>
  <c r="O401" i="12"/>
  <c r="O404" i="12"/>
  <c r="O439" i="12"/>
  <c r="K450" i="12"/>
  <c r="K466" i="12"/>
  <c r="K481" i="12"/>
  <c r="K499" i="12"/>
  <c r="K589" i="12"/>
  <c r="K649" i="12"/>
  <c r="K219" i="13"/>
  <c r="M222" i="13"/>
  <c r="M220" i="13" s="1"/>
  <c r="K402" i="13"/>
  <c r="K425" i="13"/>
  <c r="K621" i="13"/>
  <c r="K623" i="13"/>
  <c r="K634" i="13"/>
  <c r="L144" i="14"/>
  <c r="O144" i="14" s="1"/>
  <c r="K164" i="14"/>
  <c r="K266" i="14"/>
  <c r="N331" i="14"/>
  <c r="N329" i="14" s="1"/>
  <c r="K341" i="14"/>
  <c r="K377" i="14"/>
  <c r="K397" i="14"/>
  <c r="K435" i="14"/>
  <c r="K580" i="14"/>
  <c r="K626" i="14"/>
  <c r="N331" i="15"/>
  <c r="N329" i="15" s="1"/>
  <c r="K369" i="15"/>
  <c r="I367" i="15"/>
  <c r="K367" i="15" s="1"/>
  <c r="P98" i="16"/>
  <c r="M96" i="16"/>
  <c r="P96" i="16" s="1"/>
  <c r="P275" i="16"/>
  <c r="M273" i="16"/>
  <c r="K369" i="16"/>
  <c r="I367" i="16"/>
  <c r="K367" i="16" s="1"/>
  <c r="L333" i="13"/>
  <c r="O333" i="13" s="1"/>
  <c r="K340" i="13"/>
  <c r="K343" i="13"/>
  <c r="O349" i="13"/>
  <c r="O352" i="13"/>
  <c r="K397" i="13"/>
  <c r="K466" i="13"/>
  <c r="K481" i="13"/>
  <c r="K499" i="13"/>
  <c r="O568" i="13"/>
  <c r="K573" i="13"/>
  <c r="K632" i="13"/>
  <c r="L122" i="14"/>
  <c r="P254" i="14"/>
  <c r="K264" i="14"/>
  <c r="P333" i="14"/>
  <c r="K375" i="14"/>
  <c r="K499" i="14"/>
  <c r="K624" i="14"/>
  <c r="K628" i="14"/>
  <c r="K64" i="15"/>
  <c r="O74" i="15"/>
  <c r="K80" i="15"/>
  <c r="K112" i="15"/>
  <c r="P144" i="15"/>
  <c r="K173" i="15"/>
  <c r="K199" i="15"/>
  <c r="M222" i="15"/>
  <c r="O228" i="15"/>
  <c r="P333" i="15"/>
  <c r="K345" i="15"/>
  <c r="K425" i="15"/>
  <c r="K431" i="15"/>
  <c r="N22" i="16"/>
  <c r="N96" i="16"/>
  <c r="N94" i="16" s="1"/>
  <c r="K149" i="16"/>
  <c r="K158" i="16"/>
  <c r="O61" i="17"/>
  <c r="N96" i="17"/>
  <c r="N94" i="17" s="1"/>
  <c r="K158" i="17"/>
  <c r="K619" i="17"/>
  <c r="K612" i="17"/>
  <c r="K614" i="17"/>
  <c r="K616" i="17"/>
  <c r="K618" i="17"/>
  <c r="O564" i="15"/>
  <c r="K402" i="16"/>
  <c r="K498" i="16"/>
  <c r="L144" i="17"/>
  <c r="K328" i="17"/>
  <c r="K380" i="17"/>
  <c r="K418" i="17"/>
  <c r="K421" i="17"/>
  <c r="K424" i="17"/>
  <c r="K427" i="17"/>
  <c r="K430" i="17"/>
  <c r="O457" i="17"/>
  <c r="K593" i="17"/>
  <c r="L24" i="18"/>
  <c r="O24" i="18" s="1"/>
  <c r="P294" i="18"/>
  <c r="M292" i="18"/>
  <c r="O354" i="20"/>
  <c r="L34" i="20"/>
  <c r="K396" i="15"/>
  <c r="K474" i="15"/>
  <c r="K635" i="15"/>
  <c r="L24" i="16"/>
  <c r="O24" i="16" s="1"/>
  <c r="K376" i="16"/>
  <c r="K449" i="16"/>
  <c r="K466" i="16"/>
  <c r="J651" i="16"/>
  <c r="K93" i="17"/>
  <c r="K199" i="17"/>
  <c r="O455" i="17"/>
  <c r="P98" i="18"/>
  <c r="M96" i="18"/>
  <c r="P96" i="18" s="1"/>
  <c r="K235" i="18"/>
  <c r="N292" i="18"/>
  <c r="N290" i="18" s="1"/>
  <c r="O537" i="18"/>
  <c r="K497" i="15"/>
  <c r="K533" i="15"/>
  <c r="O535" i="15"/>
  <c r="M220" i="16"/>
  <c r="P224" i="16"/>
  <c r="K235" i="16"/>
  <c r="M252" i="16"/>
  <c r="N273" i="16"/>
  <c r="N271" i="16" s="1"/>
  <c r="K345" i="16"/>
  <c r="K350" i="16"/>
  <c r="K368" i="16"/>
  <c r="K401" i="16"/>
  <c r="O406" i="16"/>
  <c r="K450" i="16"/>
  <c r="K474" i="16"/>
  <c r="K547" i="16"/>
  <c r="N33" i="16"/>
  <c r="N13" i="16" s="1"/>
  <c r="O584" i="16"/>
  <c r="P45" i="17"/>
  <c r="K117" i="17"/>
  <c r="K186" i="17"/>
  <c r="P224" i="17"/>
  <c r="K249" i="17"/>
  <c r="K266" i="17"/>
  <c r="K340" i="17"/>
  <c r="K343" i="17"/>
  <c r="O349" i="17"/>
  <c r="O352" i="17"/>
  <c r="I367" i="17"/>
  <c r="K367" i="17" s="1"/>
  <c r="O380" i="17"/>
  <c r="K397" i="17"/>
  <c r="K416" i="17"/>
  <c r="K419" i="17"/>
  <c r="K422" i="17"/>
  <c r="K425" i="17"/>
  <c r="K428" i="17"/>
  <c r="K431" i="17"/>
  <c r="K450" i="17"/>
  <c r="K466" i="17"/>
  <c r="K481" i="17"/>
  <c r="K499" i="17"/>
  <c r="K580" i="17"/>
  <c r="K591" i="17"/>
  <c r="K597" i="17"/>
  <c r="O599" i="17"/>
  <c r="K621" i="17"/>
  <c r="K623" i="17"/>
  <c r="M49" i="18"/>
  <c r="M43" i="18" s="1"/>
  <c r="L314" i="18"/>
  <c r="O314" i="18" s="1"/>
  <c r="M331" i="18"/>
  <c r="M329" i="18" s="1"/>
  <c r="P337" i="18"/>
  <c r="K345" i="18"/>
  <c r="K455" i="18"/>
  <c r="O457" i="18"/>
  <c r="K397" i="15"/>
  <c r="K573" i="15"/>
  <c r="K580" i="15"/>
  <c r="O582" i="15"/>
  <c r="K618" i="15"/>
  <c r="K630" i="15"/>
  <c r="K343" i="16"/>
  <c r="K398" i="16"/>
  <c r="O401" i="16"/>
  <c r="K497" i="16"/>
  <c r="O537" i="16"/>
  <c r="N31" i="16"/>
  <c r="K635" i="16"/>
  <c r="O102" i="17"/>
  <c r="M120" i="17"/>
  <c r="P144" i="17"/>
  <c r="N312" i="17"/>
  <c r="N310" i="17" s="1"/>
  <c r="K375" i="17"/>
  <c r="K401" i="17"/>
  <c r="O406" i="17"/>
  <c r="O597" i="17"/>
  <c r="O49" i="18"/>
  <c r="K138" i="18"/>
  <c r="L294" i="17"/>
  <c r="L292" i="17" s="1"/>
  <c r="O292" i="17" s="1"/>
  <c r="L314" i="17"/>
  <c r="O314" i="17" s="1"/>
  <c r="O337" i="17"/>
  <c r="K341" i="17"/>
  <c r="O347" i="17"/>
  <c r="K350" i="17"/>
  <c r="K464" i="17"/>
  <c r="K473" i="17"/>
  <c r="K482" i="17"/>
  <c r="K497" i="17"/>
  <c r="K547" i="17"/>
  <c r="K632" i="17"/>
  <c r="O651" i="17"/>
  <c r="J651" i="17"/>
  <c r="K651" i="17" s="1"/>
  <c r="L275" i="18"/>
  <c r="K418" i="18"/>
  <c r="K421" i="18"/>
  <c r="K424" i="18"/>
  <c r="K427" i="18"/>
  <c r="K430" i="18"/>
  <c r="M142" i="19"/>
  <c r="M140" i="19" s="1"/>
  <c r="P144" i="19"/>
  <c r="K635" i="18"/>
  <c r="L333" i="19"/>
  <c r="O435" i="19"/>
  <c r="P314" i="20"/>
  <c r="M312" i="20"/>
  <c r="L33" i="20"/>
  <c r="O33" i="20" s="1"/>
  <c r="O458" i="20"/>
  <c r="O649" i="17"/>
  <c r="P57" i="18"/>
  <c r="L122" i="18"/>
  <c r="K164" i="18"/>
  <c r="K189" i="18"/>
  <c r="K199" i="18"/>
  <c r="K219" i="18"/>
  <c r="L224" i="18"/>
  <c r="N252" i="18"/>
  <c r="N250" i="18" s="1"/>
  <c r="L333" i="18"/>
  <c r="O333" i="18" s="1"/>
  <c r="K341" i="18"/>
  <c r="K396" i="18"/>
  <c r="K416" i="18"/>
  <c r="K419" i="18"/>
  <c r="K422" i="18"/>
  <c r="K425" i="18"/>
  <c r="K428" i="18"/>
  <c r="K431" i="18"/>
  <c r="O455" i="18"/>
  <c r="O551" i="18"/>
  <c r="K573" i="18"/>
  <c r="O580" i="18"/>
  <c r="K616" i="18"/>
  <c r="K626" i="18"/>
  <c r="N644" i="18"/>
  <c r="N640" i="18" s="1"/>
  <c r="N638" i="18" s="1"/>
  <c r="N636" i="18" s="1"/>
  <c r="K80" i="19"/>
  <c r="K149" i="19"/>
  <c r="K164" i="19"/>
  <c r="K199" i="19"/>
  <c r="L314" i="19"/>
  <c r="L312" i="19" s="1"/>
  <c r="O312" i="19" s="1"/>
  <c r="K328" i="19"/>
  <c r="O337" i="19"/>
  <c r="K343" i="19"/>
  <c r="K418" i="19"/>
  <c r="K424" i="19"/>
  <c r="K430" i="19"/>
  <c r="K465" i="19"/>
  <c r="M22" i="18"/>
  <c r="M12" i="18" s="1"/>
  <c r="K624" i="18"/>
  <c r="P122" i="19"/>
  <c r="M252" i="19"/>
  <c r="P252" i="19" s="1"/>
  <c r="N331" i="19"/>
  <c r="N329" i="19" s="1"/>
  <c r="I367" i="19"/>
  <c r="K367" i="19" s="1"/>
  <c r="M53" i="20"/>
  <c r="N32" i="20"/>
  <c r="N30" i="20" s="1"/>
  <c r="L24" i="21"/>
  <c r="O24" i="21" s="1"/>
  <c r="P333" i="21"/>
  <c r="M331" i="21"/>
  <c r="K65" i="18"/>
  <c r="L70" i="18"/>
  <c r="L98" i="18"/>
  <c r="O98" i="18" s="1"/>
  <c r="K186" i="18"/>
  <c r="P224" i="18"/>
  <c r="O349" i="18"/>
  <c r="K372" i="18"/>
  <c r="K397" i="18"/>
  <c r="K417" i="18"/>
  <c r="K420" i="18"/>
  <c r="K423" i="18"/>
  <c r="K426" i="18"/>
  <c r="K429" i="18"/>
  <c r="K432" i="18"/>
  <c r="O555" i="18"/>
  <c r="N31" i="18"/>
  <c r="N29" i="18" s="1"/>
  <c r="O584" i="18"/>
  <c r="K614" i="18"/>
  <c r="K622" i="18"/>
  <c r="K631" i="18"/>
  <c r="K634" i="18"/>
  <c r="L640" i="18"/>
  <c r="L638" i="18" s="1"/>
  <c r="K64" i="19"/>
  <c r="N22" i="19"/>
  <c r="K81" i="19"/>
  <c r="K84" i="19"/>
  <c r="L122" i="19"/>
  <c r="O122" i="19" s="1"/>
  <c r="L144" i="19"/>
  <c r="K186" i="19"/>
  <c r="N26" i="19"/>
  <c r="N16" i="19" s="1"/>
  <c r="P275" i="19"/>
  <c r="P333" i="19"/>
  <c r="K372" i="19"/>
  <c r="K375" i="19"/>
  <c r="K416" i="19"/>
  <c r="K419" i="19"/>
  <c r="K422" i="19"/>
  <c r="K425" i="19"/>
  <c r="K428" i="19"/>
  <c r="K431" i="19"/>
  <c r="K435" i="19"/>
  <c r="O439" i="19"/>
  <c r="K450" i="19"/>
  <c r="K473" i="19"/>
  <c r="K497" i="19"/>
  <c r="N34" i="20"/>
  <c r="N14" i="20" s="1"/>
  <c r="K473" i="20"/>
  <c r="O553" i="21"/>
  <c r="L32" i="21"/>
  <c r="O380" i="18"/>
  <c r="O383" i="18"/>
  <c r="K580" i="18"/>
  <c r="K593" i="18"/>
  <c r="O601" i="18"/>
  <c r="L70" i="19"/>
  <c r="L68" i="19" s="1"/>
  <c r="O349" i="19"/>
  <c r="O401" i="19"/>
  <c r="O459" i="19"/>
  <c r="N32" i="19"/>
  <c r="N30" i="19" s="1"/>
  <c r="K614" i="19"/>
  <c r="K631" i="19"/>
  <c r="N644" i="19"/>
  <c r="N640" i="19" s="1"/>
  <c r="N638" i="19" s="1"/>
  <c r="N636" i="19" s="1"/>
  <c r="P45" i="20"/>
  <c r="K83" i="20"/>
  <c r="L98" i="20"/>
  <c r="L96" i="20" s="1"/>
  <c r="K117" i="20"/>
  <c r="K132" i="20"/>
  <c r="K219" i="20"/>
  <c r="P294" i="20"/>
  <c r="P337" i="20"/>
  <c r="K340" i="20"/>
  <c r="O380" i="20"/>
  <c r="M96" i="21"/>
  <c r="M94" i="21" s="1"/>
  <c r="O580" i="21"/>
  <c r="N43" i="20"/>
  <c r="N41" i="20" s="1"/>
  <c r="N55" i="20"/>
  <c r="N53" i="20" s="1"/>
  <c r="L24" i="20"/>
  <c r="O24" i="20" s="1"/>
  <c r="M96" i="20"/>
  <c r="P96" i="20" s="1"/>
  <c r="N331" i="20"/>
  <c r="K401" i="20"/>
  <c r="L142" i="21"/>
  <c r="L140" i="21" s="1"/>
  <c r="K219" i="21"/>
  <c r="O533" i="21"/>
  <c r="K629" i="21"/>
  <c r="K635" i="21"/>
  <c r="O599" i="19"/>
  <c r="K620" i="19"/>
  <c r="K622" i="19"/>
  <c r="K624" i="19"/>
  <c r="N22" i="20"/>
  <c r="O74" i="20"/>
  <c r="K185" i="20"/>
  <c r="N222" i="20"/>
  <c r="P222" i="20" s="1"/>
  <c r="M252" i="20"/>
  <c r="K375" i="20"/>
  <c r="O406" i="20"/>
  <c r="K422" i="20"/>
  <c r="K430" i="20"/>
  <c r="O459" i="20"/>
  <c r="K464" i="20"/>
  <c r="K580" i="20"/>
  <c r="O597" i="20"/>
  <c r="K632" i="20"/>
  <c r="K649" i="20"/>
  <c r="J651" i="20"/>
  <c r="K651" i="20" s="1"/>
  <c r="N22" i="21"/>
  <c r="K92" i="21"/>
  <c r="K185" i="21"/>
  <c r="K235" i="21"/>
  <c r="N273" i="21"/>
  <c r="N271" i="21" s="1"/>
  <c r="L333" i="21"/>
  <c r="L331" i="21" s="1"/>
  <c r="L329" i="21" s="1"/>
  <c r="K381" i="21"/>
  <c r="N33" i="21"/>
  <c r="N13" i="21" s="1"/>
  <c r="O584" i="21"/>
  <c r="K630" i="21"/>
  <c r="O649" i="21"/>
  <c r="N644" i="21"/>
  <c r="N640" i="21" s="1"/>
  <c r="N638" i="21" s="1"/>
  <c r="N636" i="21" s="1"/>
  <c r="K618" i="19"/>
  <c r="M74" i="20"/>
  <c r="P74" i="20" s="1"/>
  <c r="K133" i="20"/>
  <c r="K173" i="20"/>
  <c r="M220" i="20"/>
  <c r="L254" i="20"/>
  <c r="L252" i="20" s="1"/>
  <c r="L250" i="20" s="1"/>
  <c r="M290" i="20"/>
  <c r="P290" i="20" s="1"/>
  <c r="L314" i="20"/>
  <c r="O314" i="20" s="1"/>
  <c r="K341" i="20"/>
  <c r="O347" i="20"/>
  <c r="K376" i="20"/>
  <c r="K420" i="20"/>
  <c r="K428" i="20"/>
  <c r="K449" i="20"/>
  <c r="O457" i="20"/>
  <c r="K499" i="20"/>
  <c r="J671" i="20"/>
  <c r="K671" i="20" s="1"/>
  <c r="K580" i="21"/>
  <c r="K597" i="21"/>
  <c r="K626" i="21"/>
  <c r="K533" i="19"/>
  <c r="O597" i="19"/>
  <c r="K619" i="19"/>
  <c r="O49" i="20"/>
  <c r="P70" i="20"/>
  <c r="K235" i="20"/>
  <c r="N292" i="20"/>
  <c r="N290" i="20" s="1"/>
  <c r="L333" i="20"/>
  <c r="O333" i="20" s="1"/>
  <c r="O404" i="20"/>
  <c r="K426" i="20"/>
  <c r="K435" i="20"/>
  <c r="N31" i="20"/>
  <c r="O455" i="20"/>
  <c r="K465" i="20"/>
  <c r="K481" i="20"/>
  <c r="N33" i="20"/>
  <c r="N13" i="20" s="1"/>
  <c r="K624" i="20"/>
  <c r="K628" i="20"/>
  <c r="K648" i="20"/>
  <c r="L98" i="21"/>
  <c r="K213" i="21"/>
  <c r="L224" i="21"/>
  <c r="K267" i="21"/>
  <c r="L294" i="21"/>
  <c r="O294" i="21" s="1"/>
  <c r="K328" i="21"/>
  <c r="K345" i="21"/>
  <c r="O435" i="21"/>
  <c r="K533" i="21"/>
  <c r="K624" i="21"/>
  <c r="K628" i="21"/>
  <c r="K634" i="21"/>
  <c r="M28" i="1"/>
  <c r="P28" i="1" s="1"/>
  <c r="P29" i="1"/>
  <c r="P21" i="1"/>
  <c r="M11" i="1"/>
  <c r="M19" i="1"/>
  <c r="O54" i="1"/>
  <c r="L19" i="1"/>
  <c r="O21" i="1"/>
  <c r="P19" i="4"/>
  <c r="N19" i="1"/>
  <c r="L15" i="1"/>
  <c r="O15" i="1" s="1"/>
  <c r="O143" i="1"/>
  <c r="N26" i="2"/>
  <c r="N16" i="2" s="1"/>
  <c r="L24" i="2"/>
  <c r="M252" i="2"/>
  <c r="O311" i="2"/>
  <c r="O439" i="2"/>
  <c r="O458" i="2"/>
  <c r="L33" i="2"/>
  <c r="O33" i="2" s="1"/>
  <c r="M74" i="3"/>
  <c r="O74" i="3"/>
  <c r="P330" i="3"/>
  <c r="L34" i="3"/>
  <c r="L459" i="1"/>
  <c r="O459" i="3"/>
  <c r="K634" i="3"/>
  <c r="M26" i="4"/>
  <c r="P49" i="4"/>
  <c r="P57" i="4"/>
  <c r="M22" i="4"/>
  <c r="M55" i="4"/>
  <c r="P95" i="5"/>
  <c r="P330" i="5"/>
  <c r="O535" i="1"/>
  <c r="P9" i="2"/>
  <c r="P24" i="2"/>
  <c r="M14" i="2"/>
  <c r="P14" i="2" s="1"/>
  <c r="O49" i="2"/>
  <c r="M49" i="2"/>
  <c r="M43" i="2" s="1"/>
  <c r="L26" i="2"/>
  <c r="N55" i="2"/>
  <c r="N22" i="2"/>
  <c r="N120" i="2"/>
  <c r="P272" i="2"/>
  <c r="M271" i="2"/>
  <c r="N34" i="2"/>
  <c r="N14" i="2" s="1"/>
  <c r="O584" i="2"/>
  <c r="O650" i="2"/>
  <c r="L650" i="1"/>
  <c r="J671" i="2"/>
  <c r="L26" i="3"/>
  <c r="O42" i="3"/>
  <c r="P45" i="3"/>
  <c r="O67" i="3"/>
  <c r="M22" i="3"/>
  <c r="P70" i="3"/>
  <c r="N68" i="3"/>
  <c r="N66" i="3" s="1"/>
  <c r="N26" i="3"/>
  <c r="N16" i="3" s="1"/>
  <c r="P95" i="3"/>
  <c r="P98" i="3"/>
  <c r="M120" i="3"/>
  <c r="M118" i="3" s="1"/>
  <c r="M222" i="3"/>
  <c r="M292" i="3"/>
  <c r="L31" i="3"/>
  <c r="O383" i="3"/>
  <c r="N32" i="3"/>
  <c r="N30" i="3" s="1"/>
  <c r="K435" i="3"/>
  <c r="L457" i="1"/>
  <c r="O457" i="3"/>
  <c r="L32" i="3"/>
  <c r="K483" i="3"/>
  <c r="K495" i="3"/>
  <c r="L551" i="1"/>
  <c r="O551" i="3"/>
  <c r="K573" i="3"/>
  <c r="I590" i="1"/>
  <c r="K590" i="1" s="1"/>
  <c r="K590" i="3"/>
  <c r="K593" i="3"/>
  <c r="I596" i="1"/>
  <c r="K596" i="1" s="1"/>
  <c r="K596" i="3"/>
  <c r="L601" i="1"/>
  <c r="O601" i="3"/>
  <c r="N22" i="4"/>
  <c r="N142" i="4"/>
  <c r="O330" i="4"/>
  <c r="O352" i="4"/>
  <c r="L32" i="4"/>
  <c r="M66" i="5"/>
  <c r="L34" i="6"/>
  <c r="O459" i="6"/>
  <c r="N19" i="2"/>
  <c r="P67" i="2"/>
  <c r="L70" i="2"/>
  <c r="M118" i="2"/>
  <c r="P119" i="2"/>
  <c r="O251" i="2"/>
  <c r="K270" i="2"/>
  <c r="P275" i="2"/>
  <c r="O352" i="2"/>
  <c r="O435" i="2"/>
  <c r="L31" i="2"/>
  <c r="L11" i="2" s="1"/>
  <c r="O456" i="2"/>
  <c r="O582" i="2"/>
  <c r="O665" i="2"/>
  <c r="O668" i="2"/>
  <c r="L668" i="1"/>
  <c r="O668" i="1" s="1"/>
  <c r="N22" i="3"/>
  <c r="L23" i="3"/>
  <c r="L57" i="3"/>
  <c r="N142" i="3"/>
  <c r="N140" i="3" s="1"/>
  <c r="L455" i="1"/>
  <c r="O455" i="3"/>
  <c r="K481" i="3"/>
  <c r="K493" i="3"/>
  <c r="K561" i="3"/>
  <c r="O564" i="3"/>
  <c r="O566" i="3"/>
  <c r="O568" i="3"/>
  <c r="P32" i="4"/>
  <c r="M30" i="4"/>
  <c r="L57" i="4"/>
  <c r="L23" i="4"/>
  <c r="O119" i="4"/>
  <c r="P141" i="4"/>
  <c r="M140" i="4"/>
  <c r="O221" i="4"/>
  <c r="P141" i="5"/>
  <c r="M140" i="5"/>
  <c r="M220" i="6"/>
  <c r="P45" i="2"/>
  <c r="O314" i="2"/>
  <c r="P23" i="3"/>
  <c r="M13" i="3"/>
  <c r="P13" i="3" s="1"/>
  <c r="O119" i="3"/>
  <c r="P141" i="3"/>
  <c r="M140" i="3"/>
  <c r="O221" i="3"/>
  <c r="O291" i="3"/>
  <c r="L555" i="1"/>
  <c r="O555" i="3"/>
  <c r="K591" i="3"/>
  <c r="I594" i="1"/>
  <c r="K594" i="1" s="1"/>
  <c r="K594" i="3"/>
  <c r="K597" i="3"/>
  <c r="L599" i="1"/>
  <c r="O599" i="3"/>
  <c r="L640" i="3"/>
  <c r="L648" i="1"/>
  <c r="L671" i="1"/>
  <c r="O671" i="3"/>
  <c r="M43" i="4"/>
  <c r="K633" i="4"/>
  <c r="I633" i="1"/>
  <c r="L23" i="5"/>
  <c r="O384" i="5"/>
  <c r="L33" i="5"/>
  <c r="O33" i="5" s="1"/>
  <c r="P311" i="6"/>
  <c r="M310" i="6"/>
  <c r="P310" i="6" s="1"/>
  <c r="L23" i="2"/>
  <c r="K200" i="2"/>
  <c r="K289" i="2"/>
  <c r="M312" i="2"/>
  <c r="O537" i="2"/>
  <c r="O661" i="2"/>
  <c r="L661" i="1"/>
  <c r="M14" i="3"/>
  <c r="P14" i="3" s="1"/>
  <c r="L24" i="3"/>
  <c r="P251" i="3"/>
  <c r="K580" i="3"/>
  <c r="K665" i="3"/>
  <c r="P21" i="4"/>
  <c r="M11" i="4"/>
  <c r="O42" i="4"/>
  <c r="O599" i="4"/>
  <c r="N32" i="4"/>
  <c r="N30" i="4" s="1"/>
  <c r="N26" i="5"/>
  <c r="N55" i="5"/>
  <c r="N53" i="5" s="1"/>
  <c r="L24" i="6"/>
  <c r="L98" i="6"/>
  <c r="O21" i="2"/>
  <c r="L19" i="2"/>
  <c r="P29" i="2"/>
  <c r="M28" i="2"/>
  <c r="P28" i="2" s="1"/>
  <c r="O54" i="2"/>
  <c r="O95" i="2"/>
  <c r="O651" i="2"/>
  <c r="L651" i="1"/>
  <c r="P21" i="3"/>
  <c r="M11" i="3"/>
  <c r="M19" i="3"/>
  <c r="M53" i="3"/>
  <c r="P54" i="3"/>
  <c r="P311" i="3"/>
  <c r="O385" i="3"/>
  <c r="N34" i="3"/>
  <c r="N14" i="3" s="1"/>
  <c r="K475" i="3"/>
  <c r="K487" i="3"/>
  <c r="K499" i="3"/>
  <c r="K501" i="3"/>
  <c r="K503" i="3"/>
  <c r="K505" i="3"/>
  <c r="L553" i="1"/>
  <c r="O553" i="3"/>
  <c r="I592" i="1"/>
  <c r="K592" i="1" s="1"/>
  <c r="K592" i="3"/>
  <c r="L597" i="1"/>
  <c r="O597" i="3"/>
  <c r="P25" i="4"/>
  <c r="M15" i="4"/>
  <c r="P15" i="4" s="1"/>
  <c r="P333" i="4"/>
  <c r="M331" i="4"/>
  <c r="O354" i="4"/>
  <c r="L34" i="4"/>
  <c r="K626" i="4"/>
  <c r="K624" i="4"/>
  <c r="K622" i="4"/>
  <c r="K620" i="4"/>
  <c r="K623" i="4"/>
  <c r="K625" i="4"/>
  <c r="L43" i="5"/>
  <c r="P57" i="6"/>
  <c r="M22" i="6"/>
  <c r="M55" i="6"/>
  <c r="O382" i="6"/>
  <c r="L31" i="6"/>
  <c r="P25" i="7"/>
  <c r="M15" i="7"/>
  <c r="P15" i="7" s="1"/>
  <c r="O251" i="7"/>
  <c r="P333" i="7"/>
  <c r="P275" i="8"/>
  <c r="N273" i="8"/>
  <c r="O251" i="9"/>
  <c r="P34" i="14"/>
  <c r="M14" i="14"/>
  <c r="P14" i="14" s="1"/>
  <c r="K612" i="2"/>
  <c r="K614" i="2"/>
  <c r="K616" i="2"/>
  <c r="K620" i="2"/>
  <c r="K622" i="2"/>
  <c r="K624" i="2"/>
  <c r="K611" i="3"/>
  <c r="K613" i="3"/>
  <c r="K615" i="3"/>
  <c r="K617" i="3"/>
  <c r="K621" i="3"/>
  <c r="K623" i="3"/>
  <c r="K401" i="4"/>
  <c r="K474" i="4"/>
  <c r="K564" i="4"/>
  <c r="P23" i="5"/>
  <c r="M13" i="5"/>
  <c r="P13" i="5" s="1"/>
  <c r="L24" i="5"/>
  <c r="N22" i="5"/>
  <c r="K176" i="5"/>
  <c r="K397" i="5"/>
  <c r="O459" i="5"/>
  <c r="L34" i="5"/>
  <c r="K625" i="5"/>
  <c r="K630" i="5"/>
  <c r="M26" i="6"/>
  <c r="P49" i="6"/>
  <c r="K93" i="6"/>
  <c r="K138" i="6"/>
  <c r="K158" i="6"/>
  <c r="K285" i="6"/>
  <c r="M292" i="6"/>
  <c r="K435" i="6"/>
  <c r="L32" i="6"/>
  <c r="O457" i="6"/>
  <c r="K573" i="6"/>
  <c r="K630" i="6"/>
  <c r="O95" i="7"/>
  <c r="K369" i="7"/>
  <c r="I367" i="7"/>
  <c r="K367" i="7" s="1"/>
  <c r="P98" i="9"/>
  <c r="N96" i="9"/>
  <c r="O224" i="9"/>
  <c r="P224" i="4"/>
  <c r="P54" i="5"/>
  <c r="M53" i="5"/>
  <c r="O67" i="5"/>
  <c r="L32" i="5"/>
  <c r="O457" i="5"/>
  <c r="P25" i="6"/>
  <c r="M15" i="6"/>
  <c r="P15" i="6" s="1"/>
  <c r="O221" i="6"/>
  <c r="O228" i="6"/>
  <c r="N26" i="7"/>
  <c r="N16" i="7" s="1"/>
  <c r="K158" i="7"/>
  <c r="O600" i="7"/>
  <c r="L33" i="7"/>
  <c r="O33" i="7" s="1"/>
  <c r="P144" i="9"/>
  <c r="N142" i="9"/>
  <c r="M337" i="2"/>
  <c r="O406" i="4"/>
  <c r="P24" i="5"/>
  <c r="M14" i="5"/>
  <c r="P14" i="5" s="1"/>
  <c r="P31" i="5"/>
  <c r="M29" i="5"/>
  <c r="O74" i="5"/>
  <c r="L26" i="5"/>
  <c r="P98" i="5"/>
  <c r="K113" i="5"/>
  <c r="K164" i="5"/>
  <c r="M331" i="5"/>
  <c r="P331" i="5" s="1"/>
  <c r="P337" i="5"/>
  <c r="K628" i="5"/>
  <c r="K634" i="5"/>
  <c r="L640" i="5"/>
  <c r="P251" i="6"/>
  <c r="O291" i="6"/>
  <c r="O298" i="6"/>
  <c r="P314" i="6"/>
  <c r="L33" i="6"/>
  <c r="O33" i="6" s="1"/>
  <c r="O384" i="6"/>
  <c r="K628" i="6"/>
  <c r="K634" i="6"/>
  <c r="K665" i="6"/>
  <c r="M19" i="7"/>
  <c r="M66" i="8"/>
  <c r="O258" i="8"/>
  <c r="O405" i="9"/>
  <c r="L33" i="9"/>
  <c r="O33" i="9" s="1"/>
  <c r="P34" i="10"/>
  <c r="M14" i="10"/>
  <c r="P14" i="10" s="1"/>
  <c r="N15" i="11"/>
  <c r="N19" i="11"/>
  <c r="P32" i="7"/>
  <c r="M30" i="7"/>
  <c r="P30" i="7" s="1"/>
  <c r="P49" i="7"/>
  <c r="P57" i="7"/>
  <c r="M22" i="7"/>
  <c r="M55" i="7"/>
  <c r="N68" i="8"/>
  <c r="N66" i="8" s="1"/>
  <c r="M13" i="4"/>
  <c r="P13" i="4" s="1"/>
  <c r="P330" i="4"/>
  <c r="K402" i="4"/>
  <c r="K449" i="4"/>
  <c r="P11" i="5"/>
  <c r="M9" i="5"/>
  <c r="P70" i="5"/>
  <c r="M22" i="5"/>
  <c r="K109" i="5"/>
  <c r="O119" i="5"/>
  <c r="O126" i="5"/>
  <c r="L31" i="5"/>
  <c r="O382" i="5"/>
  <c r="K533" i="5"/>
  <c r="K632" i="5"/>
  <c r="P19" i="6"/>
  <c r="P32" i="6"/>
  <c r="M30" i="6"/>
  <c r="P30" i="6" s="1"/>
  <c r="N22" i="6"/>
  <c r="L312" i="6"/>
  <c r="K328" i="6"/>
  <c r="N31" i="6"/>
  <c r="N29" i="6" s="1"/>
  <c r="K632" i="6"/>
  <c r="K93" i="7"/>
  <c r="P102" i="7"/>
  <c r="N22" i="7"/>
  <c r="P224" i="7"/>
  <c r="N222" i="7"/>
  <c r="P222" i="7" s="1"/>
  <c r="L34" i="7"/>
  <c r="O537" i="7"/>
  <c r="N222" i="10"/>
  <c r="P222" i="10" s="1"/>
  <c r="O148" i="5"/>
  <c r="K611" i="5"/>
  <c r="K613" i="5"/>
  <c r="K615" i="5"/>
  <c r="K617" i="5"/>
  <c r="K619" i="5"/>
  <c r="K621" i="5"/>
  <c r="K623" i="5"/>
  <c r="M11" i="6"/>
  <c r="N19" i="6"/>
  <c r="K611" i="6"/>
  <c r="K613" i="6"/>
  <c r="K615" i="6"/>
  <c r="K617" i="6"/>
  <c r="K619" i="6"/>
  <c r="K621" i="6"/>
  <c r="K623" i="6"/>
  <c r="M11" i="7"/>
  <c r="N19" i="7"/>
  <c r="O102" i="7"/>
  <c r="M271" i="7"/>
  <c r="P271" i="7" s="1"/>
  <c r="K591" i="7"/>
  <c r="P291" i="8"/>
  <c r="M337" i="8"/>
  <c r="M331" i="8" s="1"/>
  <c r="O337" i="8"/>
  <c r="K396" i="8"/>
  <c r="K589" i="8"/>
  <c r="L33" i="8"/>
  <c r="O33" i="8" s="1"/>
  <c r="O600" i="8"/>
  <c r="K633" i="8"/>
  <c r="J671" i="8"/>
  <c r="O21" i="9"/>
  <c r="K82" i="9"/>
  <c r="O119" i="9"/>
  <c r="O383" i="9"/>
  <c r="L32" i="9"/>
  <c r="L26" i="10"/>
  <c r="K111" i="10"/>
  <c r="O119" i="10"/>
  <c r="O67" i="11"/>
  <c r="P333" i="11"/>
  <c r="L31" i="11"/>
  <c r="O382" i="11"/>
  <c r="K612" i="4"/>
  <c r="K614" i="4"/>
  <c r="K616" i="4"/>
  <c r="M43" i="5"/>
  <c r="O102" i="5"/>
  <c r="L15" i="6"/>
  <c r="O15" i="6" s="1"/>
  <c r="N96" i="6"/>
  <c r="L15" i="7"/>
  <c r="O15" i="7" s="1"/>
  <c r="M220" i="7"/>
  <c r="K328" i="7"/>
  <c r="O385" i="7"/>
  <c r="K498" i="7"/>
  <c r="K589" i="7"/>
  <c r="L15" i="8"/>
  <c r="O15" i="8" s="1"/>
  <c r="O25" i="8"/>
  <c r="L19" i="8"/>
  <c r="L34" i="8"/>
  <c r="P254" i="8"/>
  <c r="M252" i="8"/>
  <c r="N34" i="8"/>
  <c r="N14" i="8" s="1"/>
  <c r="O582" i="8"/>
  <c r="P21" i="9"/>
  <c r="M11" i="9"/>
  <c r="M19" i="9"/>
  <c r="N26" i="9"/>
  <c r="N16" i="9" s="1"/>
  <c r="K80" i="9"/>
  <c r="K112" i="9"/>
  <c r="M30" i="10"/>
  <c r="P32" i="10"/>
  <c r="N34" i="10"/>
  <c r="N14" i="10" s="1"/>
  <c r="O54" i="11"/>
  <c r="P275" i="11"/>
  <c r="M273" i="11"/>
  <c r="O330" i="11"/>
  <c r="K369" i="11"/>
  <c r="I367" i="11"/>
  <c r="K367" i="11" s="1"/>
  <c r="P9" i="13"/>
  <c r="P29" i="8"/>
  <c r="M28" i="8"/>
  <c r="P28" i="8" s="1"/>
  <c r="L23" i="8"/>
  <c r="O74" i="8"/>
  <c r="O221" i="8"/>
  <c r="O272" i="8"/>
  <c r="O311" i="8"/>
  <c r="P333" i="8"/>
  <c r="P45" i="9"/>
  <c r="M22" i="9"/>
  <c r="M43" i="9"/>
  <c r="M41" i="9" s="1"/>
  <c r="O61" i="9"/>
  <c r="L26" i="9"/>
  <c r="O459" i="9"/>
  <c r="L34" i="9"/>
  <c r="O566" i="13"/>
  <c r="L32" i="13"/>
  <c r="K612" i="5"/>
  <c r="K614" i="5"/>
  <c r="K616" i="5"/>
  <c r="L26" i="6"/>
  <c r="K612" i="6"/>
  <c r="K614" i="6"/>
  <c r="K616" i="6"/>
  <c r="L26" i="7"/>
  <c r="K381" i="7"/>
  <c r="K597" i="7"/>
  <c r="O648" i="7"/>
  <c r="L640" i="7"/>
  <c r="M140" i="8"/>
  <c r="K266" i="8"/>
  <c r="O347" i="8"/>
  <c r="N32" i="8"/>
  <c r="N30" i="8" s="1"/>
  <c r="O352" i="8"/>
  <c r="O437" i="8"/>
  <c r="K595" i="8"/>
  <c r="K625" i="8"/>
  <c r="K623" i="8"/>
  <c r="K621" i="8"/>
  <c r="K626" i="8"/>
  <c r="K620" i="8"/>
  <c r="K622" i="8"/>
  <c r="N22" i="9"/>
  <c r="N43" i="9"/>
  <c r="N41" i="9" s="1"/>
  <c r="O119" i="11"/>
  <c r="L314" i="12"/>
  <c r="L24" i="12"/>
  <c r="K626" i="12"/>
  <c r="K624" i="12"/>
  <c r="K622" i="12"/>
  <c r="K620" i="12"/>
  <c r="K625" i="12"/>
  <c r="K623" i="12"/>
  <c r="K621" i="12"/>
  <c r="M337" i="7"/>
  <c r="P337" i="7" s="1"/>
  <c r="O337" i="7"/>
  <c r="O354" i="7"/>
  <c r="K481" i="7"/>
  <c r="K595" i="7"/>
  <c r="N19" i="8"/>
  <c r="L57" i="8"/>
  <c r="P70" i="8"/>
  <c r="K285" i="8"/>
  <c r="K593" i="8"/>
  <c r="P23" i="9"/>
  <c r="M13" i="9"/>
  <c r="P13" i="9" s="1"/>
  <c r="M96" i="9"/>
  <c r="P102" i="9"/>
  <c r="N120" i="9"/>
  <c r="P275" i="9"/>
  <c r="M273" i="9"/>
  <c r="P141" i="10"/>
  <c r="M102" i="11"/>
  <c r="O102" i="11"/>
  <c r="P95" i="12"/>
  <c r="N120" i="12"/>
  <c r="N118" i="12" s="1"/>
  <c r="N26" i="12"/>
  <c r="O67" i="13"/>
  <c r="O354" i="16"/>
  <c r="N34" i="16"/>
  <c r="N14" i="16" s="1"/>
  <c r="O437" i="16"/>
  <c r="L32" i="16"/>
  <c r="K626" i="16"/>
  <c r="K624" i="16"/>
  <c r="K622" i="16"/>
  <c r="K620" i="16"/>
  <c r="K625" i="16"/>
  <c r="K623" i="16"/>
  <c r="K621" i="16"/>
  <c r="M22" i="8"/>
  <c r="L24" i="8"/>
  <c r="M220" i="8"/>
  <c r="K619" i="8"/>
  <c r="K617" i="8"/>
  <c r="K615" i="8"/>
  <c r="K613" i="8"/>
  <c r="K611" i="8"/>
  <c r="N33" i="9"/>
  <c r="N13" i="9" s="1"/>
  <c r="N26" i="10"/>
  <c r="N16" i="10" s="1"/>
  <c r="O49" i="10"/>
  <c r="M55" i="10"/>
  <c r="P57" i="10"/>
  <c r="O403" i="10"/>
  <c r="L31" i="10"/>
  <c r="M14" i="11"/>
  <c r="P14" i="11" s="1"/>
  <c r="P24" i="11"/>
  <c r="L273" i="11"/>
  <c r="O273" i="11" s="1"/>
  <c r="O251" i="13"/>
  <c r="N33" i="13"/>
  <c r="N13" i="13" s="1"/>
  <c r="K343" i="7"/>
  <c r="K375" i="7"/>
  <c r="K499" i="7"/>
  <c r="O566" i="7"/>
  <c r="M14" i="8"/>
  <c r="P14" i="8" s="1"/>
  <c r="L45" i="8"/>
  <c r="O49" i="8"/>
  <c r="K341" i="8"/>
  <c r="I367" i="8"/>
  <c r="K367" i="8" s="1"/>
  <c r="K481" i="8"/>
  <c r="O566" i="8"/>
  <c r="K618" i="8"/>
  <c r="O649" i="8"/>
  <c r="N55" i="9"/>
  <c r="N53" i="9" s="1"/>
  <c r="K149" i="9"/>
  <c r="P311" i="9"/>
  <c r="K417" i="9"/>
  <c r="K423" i="9"/>
  <c r="K429" i="9"/>
  <c r="M49" i="10"/>
  <c r="M43" i="10" s="1"/>
  <c r="O67" i="12"/>
  <c r="P24" i="13"/>
  <c r="M14" i="13"/>
  <c r="P14" i="13" s="1"/>
  <c r="O21" i="8"/>
  <c r="O351" i="8"/>
  <c r="L31" i="8"/>
  <c r="N33" i="8"/>
  <c r="N13" i="8" s="1"/>
  <c r="L640" i="8"/>
  <c r="O648" i="8"/>
  <c r="L24" i="9"/>
  <c r="L23" i="9"/>
  <c r="P294" i="9"/>
  <c r="M292" i="9"/>
  <c r="P21" i="10"/>
  <c r="M11" i="10"/>
  <c r="O42" i="10"/>
  <c r="L23" i="10"/>
  <c r="L57" i="10"/>
  <c r="M337" i="10"/>
  <c r="P337" i="10" s="1"/>
  <c r="O337" i="10"/>
  <c r="O404" i="10"/>
  <c r="L32" i="10"/>
  <c r="M28" i="13"/>
  <c r="P28" i="13" s="1"/>
  <c r="P30" i="13"/>
  <c r="P224" i="14"/>
  <c r="M222" i="14"/>
  <c r="P21" i="8"/>
  <c r="M11" i="8"/>
  <c r="M19" i="8"/>
  <c r="N26" i="8"/>
  <c r="N16" i="8" s="1"/>
  <c r="K133" i="8"/>
  <c r="M271" i="8"/>
  <c r="M312" i="8"/>
  <c r="P312" i="8" s="1"/>
  <c r="O330" i="8"/>
  <c r="O349" i="8"/>
  <c r="K465" i="8"/>
  <c r="K614" i="8"/>
  <c r="M14" i="9"/>
  <c r="P14" i="9" s="1"/>
  <c r="N34" i="9"/>
  <c r="N14" i="9" s="1"/>
  <c r="L45" i="9"/>
  <c r="M55" i="9"/>
  <c r="K65" i="9"/>
  <c r="M118" i="9"/>
  <c r="L314" i="9"/>
  <c r="K328" i="9"/>
  <c r="O351" i="9"/>
  <c r="L31" i="9"/>
  <c r="L11" i="9" s="1"/>
  <c r="M19" i="10"/>
  <c r="N43" i="10"/>
  <c r="N41" i="10" s="1"/>
  <c r="N22" i="10"/>
  <c r="O141" i="10"/>
  <c r="P144" i="10"/>
  <c r="M142" i="10"/>
  <c r="P224" i="10"/>
  <c r="P275" i="10"/>
  <c r="M273" i="10"/>
  <c r="P273" i="10" s="1"/>
  <c r="M29" i="11"/>
  <c r="P31" i="11"/>
  <c r="O74" i="11"/>
  <c r="L26" i="11"/>
  <c r="P144" i="11"/>
  <c r="M142" i="11"/>
  <c r="N33" i="11"/>
  <c r="N13" i="11" s="1"/>
  <c r="O384" i="11"/>
  <c r="L33" i="11"/>
  <c r="O33" i="11" s="1"/>
  <c r="N644" i="11"/>
  <c r="N640" i="11" s="1"/>
  <c r="N638" i="11" s="1"/>
  <c r="N636" i="11" s="1"/>
  <c r="N19" i="12"/>
  <c r="P141" i="13"/>
  <c r="O385" i="13"/>
  <c r="N34" i="13"/>
  <c r="N14" i="13" s="1"/>
  <c r="K619" i="11"/>
  <c r="K617" i="11"/>
  <c r="K615" i="11"/>
  <c r="K613" i="11"/>
  <c r="K611" i="11"/>
  <c r="K618" i="11"/>
  <c r="K616" i="11"/>
  <c r="K614" i="11"/>
  <c r="K612" i="11"/>
  <c r="K625" i="11"/>
  <c r="K623" i="11"/>
  <c r="K621" i="11"/>
  <c r="K626" i="11"/>
  <c r="K624" i="11"/>
  <c r="K622" i="11"/>
  <c r="K620" i="11"/>
  <c r="P19" i="12"/>
  <c r="P32" i="12"/>
  <c r="M30" i="12"/>
  <c r="P30" i="12" s="1"/>
  <c r="M250" i="12"/>
  <c r="P250" i="12" s="1"/>
  <c r="P251" i="12"/>
  <c r="P311" i="12"/>
  <c r="K350" i="12"/>
  <c r="O353" i="12"/>
  <c r="L33" i="12"/>
  <c r="O33" i="12" s="1"/>
  <c r="M273" i="13"/>
  <c r="P275" i="13"/>
  <c r="O141" i="14"/>
  <c r="M22" i="14"/>
  <c r="P144" i="14"/>
  <c r="M142" i="14"/>
  <c r="P221" i="14"/>
  <c r="K380" i="9"/>
  <c r="O385" i="9"/>
  <c r="K597" i="9"/>
  <c r="L640" i="9"/>
  <c r="K64" i="10"/>
  <c r="P311" i="10"/>
  <c r="K466" i="10"/>
  <c r="K481" i="10"/>
  <c r="K499" i="10"/>
  <c r="K564" i="10"/>
  <c r="M11" i="11"/>
  <c r="L23" i="11"/>
  <c r="N43" i="11"/>
  <c r="N22" i="11"/>
  <c r="P95" i="11"/>
  <c r="O354" i="11"/>
  <c r="N34" i="11"/>
  <c r="N14" i="11" s="1"/>
  <c r="L19" i="12"/>
  <c r="O25" i="12"/>
  <c r="L26" i="12"/>
  <c r="M53" i="12"/>
  <c r="P54" i="12"/>
  <c r="M273" i="12"/>
  <c r="P294" i="12"/>
  <c r="M292" i="12"/>
  <c r="P292" i="12" s="1"/>
  <c r="O272" i="9"/>
  <c r="K397" i="9"/>
  <c r="K419" i="9"/>
  <c r="K425" i="9"/>
  <c r="K431" i="9"/>
  <c r="O74" i="10"/>
  <c r="P95" i="10"/>
  <c r="M94" i="10"/>
  <c r="K113" i="10"/>
  <c r="K176" i="10"/>
  <c r="N312" i="10"/>
  <c r="N310" i="10" s="1"/>
  <c r="K345" i="10"/>
  <c r="K349" i="10"/>
  <c r="O354" i="10"/>
  <c r="P19" i="11"/>
  <c r="O352" i="11"/>
  <c r="N32" i="11"/>
  <c r="N30" i="11" s="1"/>
  <c r="L23" i="12"/>
  <c r="L57" i="12"/>
  <c r="O649" i="12"/>
  <c r="L640" i="12"/>
  <c r="M13" i="13"/>
  <c r="P13" i="13" s="1"/>
  <c r="P23" i="13"/>
  <c r="O119" i="13"/>
  <c r="L224" i="13"/>
  <c r="O25" i="14"/>
  <c r="L15" i="14"/>
  <c r="O15" i="14" s="1"/>
  <c r="L19" i="14"/>
  <c r="P49" i="14"/>
  <c r="K340" i="10"/>
  <c r="K343" i="10"/>
  <c r="O349" i="10"/>
  <c r="O352" i="10"/>
  <c r="K450" i="10"/>
  <c r="K464" i="10"/>
  <c r="K473" i="10"/>
  <c r="K482" i="10"/>
  <c r="K497" i="10"/>
  <c r="L24" i="11"/>
  <c r="K176" i="11"/>
  <c r="P330" i="11"/>
  <c r="L640" i="11"/>
  <c r="P25" i="12"/>
  <c r="M15" i="12"/>
  <c r="P15" i="12" s="1"/>
  <c r="L32" i="12"/>
  <c r="O272" i="12"/>
  <c r="K349" i="12"/>
  <c r="O354" i="12"/>
  <c r="L34" i="12"/>
  <c r="K449" i="12"/>
  <c r="N96" i="13"/>
  <c r="N94" i="13" s="1"/>
  <c r="P98" i="13"/>
  <c r="K149" i="13"/>
  <c r="P272" i="13"/>
  <c r="N31" i="13"/>
  <c r="N29" i="13" s="1"/>
  <c r="N644" i="13"/>
  <c r="N640" i="13" s="1"/>
  <c r="N638" i="13" s="1"/>
  <c r="N636" i="13" s="1"/>
  <c r="P21" i="14"/>
  <c r="M11" i="14"/>
  <c r="M19" i="14"/>
  <c r="L24" i="14"/>
  <c r="L57" i="14"/>
  <c r="L23" i="15"/>
  <c r="L57" i="15"/>
  <c r="P23" i="11"/>
  <c r="M13" i="11"/>
  <c r="P13" i="11" s="1"/>
  <c r="P54" i="11"/>
  <c r="M22" i="11"/>
  <c r="P70" i="11"/>
  <c r="L34" i="11"/>
  <c r="N41" i="12"/>
  <c r="N22" i="12"/>
  <c r="P70" i="12"/>
  <c r="M22" i="12"/>
  <c r="O54" i="13"/>
  <c r="P333" i="13"/>
  <c r="M331" i="13"/>
  <c r="P42" i="14"/>
  <c r="P294" i="14"/>
  <c r="M292" i="14"/>
  <c r="P292" i="14" s="1"/>
  <c r="N312" i="14"/>
  <c r="N310" i="14" s="1"/>
  <c r="O353" i="14"/>
  <c r="L33" i="14"/>
  <c r="O33" i="14" s="1"/>
  <c r="K377" i="10"/>
  <c r="K402" i="10"/>
  <c r="P45" i="11"/>
  <c r="N26" i="11"/>
  <c r="N16" i="11" s="1"/>
  <c r="M68" i="11"/>
  <c r="K111" i="11"/>
  <c r="M120" i="11"/>
  <c r="P141" i="11"/>
  <c r="K397" i="11"/>
  <c r="K435" i="11"/>
  <c r="O437" i="11"/>
  <c r="L32" i="11"/>
  <c r="K533" i="11"/>
  <c r="K628" i="11"/>
  <c r="K634" i="11"/>
  <c r="M28" i="12"/>
  <c r="P28" i="12" s="1"/>
  <c r="M68" i="12"/>
  <c r="P337" i="12"/>
  <c r="M331" i="12"/>
  <c r="N32" i="12"/>
  <c r="N30" i="12" s="1"/>
  <c r="K376" i="12"/>
  <c r="K401" i="12"/>
  <c r="O406" i="12"/>
  <c r="K474" i="12"/>
  <c r="K498" i="12"/>
  <c r="K547" i="12"/>
  <c r="O19" i="13"/>
  <c r="M102" i="13"/>
  <c r="L26" i="13"/>
  <c r="O102" i="13"/>
  <c r="O405" i="13"/>
  <c r="L33" i="13"/>
  <c r="O33" i="13" s="1"/>
  <c r="P251" i="14"/>
  <c r="M250" i="14"/>
  <c r="P291" i="14"/>
  <c r="N19" i="15"/>
  <c r="O42" i="15"/>
  <c r="O119" i="15"/>
  <c r="O126" i="15"/>
  <c r="M140" i="15"/>
  <c r="P141" i="15"/>
  <c r="O351" i="13"/>
  <c r="L31" i="13"/>
  <c r="K619" i="13"/>
  <c r="K617" i="13"/>
  <c r="K615" i="13"/>
  <c r="K613" i="13"/>
  <c r="K611" i="13"/>
  <c r="N19" i="14"/>
  <c r="N26" i="14"/>
  <c r="N16" i="14" s="1"/>
  <c r="L222" i="14"/>
  <c r="O228" i="14"/>
  <c r="L640" i="14"/>
  <c r="O648" i="14"/>
  <c r="P42" i="15"/>
  <c r="O537" i="15"/>
  <c r="L34" i="15"/>
  <c r="M22" i="16"/>
  <c r="P70" i="16"/>
  <c r="M68" i="16"/>
  <c r="L24" i="13"/>
  <c r="K235" i="13"/>
  <c r="M252" i="13"/>
  <c r="O311" i="13"/>
  <c r="K377" i="13"/>
  <c r="K465" i="13"/>
  <c r="O564" i="13"/>
  <c r="K618" i="13"/>
  <c r="L640" i="13"/>
  <c r="O648" i="13"/>
  <c r="O224" i="14"/>
  <c r="O330" i="14"/>
  <c r="O337" i="14"/>
  <c r="M337" i="14"/>
  <c r="P337" i="14" s="1"/>
  <c r="K343" i="14"/>
  <c r="N32" i="14"/>
  <c r="N30" i="14" s="1"/>
  <c r="L34" i="14"/>
  <c r="O568" i="14"/>
  <c r="K619" i="14"/>
  <c r="K617" i="14"/>
  <c r="K615" i="14"/>
  <c r="K613" i="14"/>
  <c r="K611" i="14"/>
  <c r="M14" i="15"/>
  <c r="P14" i="15" s="1"/>
  <c r="P21" i="15"/>
  <c r="M11" i="15"/>
  <c r="M19" i="15"/>
  <c r="O25" i="15"/>
  <c r="L15" i="15"/>
  <c r="O15" i="15" s="1"/>
  <c r="N26" i="15"/>
  <c r="N16" i="15" s="1"/>
  <c r="P337" i="16"/>
  <c r="M331" i="16"/>
  <c r="O298" i="14"/>
  <c r="O351" i="14"/>
  <c r="L31" i="14"/>
  <c r="N33" i="14"/>
  <c r="N13" i="14" s="1"/>
  <c r="O19" i="15"/>
  <c r="M11" i="12"/>
  <c r="P42" i="13"/>
  <c r="N26" i="13"/>
  <c r="N16" i="13" s="1"/>
  <c r="M22" i="13"/>
  <c r="K110" i="13"/>
  <c r="K113" i="13"/>
  <c r="K164" i="13"/>
  <c r="K341" i="13"/>
  <c r="O347" i="13"/>
  <c r="K612" i="13"/>
  <c r="O49" i="14"/>
  <c r="L23" i="14"/>
  <c r="O349" i="14"/>
  <c r="N31" i="14"/>
  <c r="N29" i="14" s="1"/>
  <c r="K465" i="14"/>
  <c r="K614" i="14"/>
  <c r="N22" i="15"/>
  <c r="L24" i="15"/>
  <c r="M329" i="15"/>
  <c r="P330" i="15"/>
  <c r="K402" i="15"/>
  <c r="L640" i="17"/>
  <c r="O648" i="17"/>
  <c r="K621" i="14"/>
  <c r="K623" i="14"/>
  <c r="K109" i="15"/>
  <c r="K340" i="15"/>
  <c r="O352" i="15"/>
  <c r="K376" i="15"/>
  <c r="K449" i="15"/>
  <c r="K466" i="15"/>
  <c r="P23" i="16"/>
  <c r="M13" i="16"/>
  <c r="P13" i="16" s="1"/>
  <c r="P54" i="16"/>
  <c r="O279" i="16"/>
  <c r="O352" i="16"/>
  <c r="N32" i="16"/>
  <c r="N30" i="16" s="1"/>
  <c r="O568" i="17"/>
  <c r="L34" i="17"/>
  <c r="P34" i="18"/>
  <c r="M14" i="18"/>
  <c r="P14" i="18" s="1"/>
  <c r="P45" i="18"/>
  <c r="N43" i="18"/>
  <c r="N41" i="18" s="1"/>
  <c r="N22" i="18"/>
  <c r="K164" i="15"/>
  <c r="K401" i="15"/>
  <c r="O406" i="15"/>
  <c r="K626" i="15"/>
  <c r="K624" i="15"/>
  <c r="K622" i="15"/>
  <c r="K620" i="15"/>
  <c r="K625" i="15"/>
  <c r="K623" i="15"/>
  <c r="K621" i="15"/>
  <c r="O665" i="15"/>
  <c r="L640" i="15"/>
  <c r="J671" i="15"/>
  <c r="P95" i="16"/>
  <c r="L224" i="16"/>
  <c r="L23" i="16"/>
  <c r="O272" i="16"/>
  <c r="P23" i="17"/>
  <c r="M13" i="17"/>
  <c r="P13" i="17" s="1"/>
  <c r="L34" i="13"/>
  <c r="K113" i="15"/>
  <c r="K350" i="15"/>
  <c r="K464" i="15"/>
  <c r="P49" i="16"/>
  <c r="M26" i="16"/>
  <c r="O67" i="16"/>
  <c r="O74" i="16"/>
  <c r="L26" i="16"/>
  <c r="O439" i="16"/>
  <c r="L34" i="16"/>
  <c r="L640" i="16"/>
  <c r="O665" i="16"/>
  <c r="O67" i="17"/>
  <c r="O221" i="17"/>
  <c r="N22" i="17"/>
  <c r="N329" i="17"/>
  <c r="N34" i="17"/>
  <c r="N14" i="17" s="1"/>
  <c r="O385" i="17"/>
  <c r="N33" i="17"/>
  <c r="N13" i="17" s="1"/>
  <c r="L23" i="18"/>
  <c r="L57" i="18"/>
  <c r="N68" i="18"/>
  <c r="P74" i="18"/>
  <c r="O74" i="18"/>
  <c r="O141" i="20"/>
  <c r="N26" i="16"/>
  <c r="N16" i="16" s="1"/>
  <c r="O251" i="16"/>
  <c r="P272" i="16"/>
  <c r="O311" i="16"/>
  <c r="P70" i="17"/>
  <c r="M22" i="17"/>
  <c r="N32" i="17"/>
  <c r="N30" i="17" s="1"/>
  <c r="O383" i="17"/>
  <c r="P21" i="18"/>
  <c r="M11" i="18"/>
  <c r="M19" i="18"/>
  <c r="O318" i="15"/>
  <c r="K611" i="15"/>
  <c r="K613" i="15"/>
  <c r="K615" i="15"/>
  <c r="K617" i="15"/>
  <c r="K619" i="15"/>
  <c r="K611" i="16"/>
  <c r="K613" i="16"/>
  <c r="K615" i="16"/>
  <c r="K617" i="16"/>
  <c r="K619" i="16"/>
  <c r="N252" i="17"/>
  <c r="N250" i="17" s="1"/>
  <c r="O291" i="17"/>
  <c r="O353" i="17"/>
  <c r="L33" i="17"/>
  <c r="O33" i="17" s="1"/>
  <c r="P251" i="18"/>
  <c r="O318" i="18"/>
  <c r="L24" i="19"/>
  <c r="L98" i="19"/>
  <c r="M9" i="16"/>
  <c r="M29" i="16"/>
  <c r="P54" i="17"/>
  <c r="P251" i="17"/>
  <c r="M250" i="17"/>
  <c r="N26" i="17"/>
  <c r="N16" i="17" s="1"/>
  <c r="L31" i="17"/>
  <c r="L11" i="17" s="1"/>
  <c r="O351" i="17"/>
  <c r="L32" i="17"/>
  <c r="O566" i="17"/>
  <c r="O42" i="18"/>
  <c r="M30" i="19"/>
  <c r="P30" i="19" s="1"/>
  <c r="P32" i="19"/>
  <c r="K612" i="15"/>
  <c r="K614" i="15"/>
  <c r="K616" i="15"/>
  <c r="K612" i="16"/>
  <c r="K614" i="16"/>
  <c r="K616" i="16"/>
  <c r="L24" i="17"/>
  <c r="O74" i="17"/>
  <c r="M74" i="17"/>
  <c r="L23" i="17"/>
  <c r="L122" i="17"/>
  <c r="O228" i="17"/>
  <c r="P254" i="17"/>
  <c r="P311" i="17"/>
  <c r="P95" i="18"/>
  <c r="O456" i="18"/>
  <c r="L31" i="18"/>
  <c r="O459" i="18"/>
  <c r="L34" i="18"/>
  <c r="O258" i="18"/>
  <c r="O291" i="18"/>
  <c r="P25" i="19"/>
  <c r="M15" i="19"/>
  <c r="P15" i="19" s="1"/>
  <c r="M55" i="19"/>
  <c r="P57" i="19"/>
  <c r="M22" i="19"/>
  <c r="O383" i="19"/>
  <c r="L32" i="19"/>
  <c r="O568" i="19"/>
  <c r="L34" i="19"/>
  <c r="L26" i="17"/>
  <c r="M28" i="17"/>
  <c r="P28" i="17" s="1"/>
  <c r="M49" i="17"/>
  <c r="M43" i="17" s="1"/>
  <c r="M102" i="17"/>
  <c r="M220" i="17"/>
  <c r="M337" i="17"/>
  <c r="N26" i="18"/>
  <c r="N16" i="18" s="1"/>
  <c r="M312" i="18"/>
  <c r="P312" i="18" s="1"/>
  <c r="L31" i="19"/>
  <c r="L19" i="17"/>
  <c r="M140" i="17"/>
  <c r="K611" i="17"/>
  <c r="K613" i="17"/>
  <c r="K615" i="17"/>
  <c r="K617" i="17"/>
  <c r="N19" i="18"/>
  <c r="M55" i="18"/>
  <c r="M252" i="18"/>
  <c r="P252" i="18" s="1"/>
  <c r="P314" i="18"/>
  <c r="N331" i="18"/>
  <c r="N252" i="19"/>
  <c r="N250" i="19" s="1"/>
  <c r="O330" i="20"/>
  <c r="L15" i="18"/>
  <c r="O15" i="18" s="1"/>
  <c r="M30" i="18"/>
  <c r="M220" i="18"/>
  <c r="K435" i="18"/>
  <c r="K533" i="18"/>
  <c r="M19" i="19"/>
  <c r="M15" i="18"/>
  <c r="P15" i="18" s="1"/>
  <c r="P311" i="18"/>
  <c r="K328" i="18"/>
  <c r="K619" i="18"/>
  <c r="K628" i="18"/>
  <c r="M28" i="19"/>
  <c r="P28" i="19" s="1"/>
  <c r="L120" i="20"/>
  <c r="O291" i="19"/>
  <c r="P311" i="19"/>
  <c r="L26" i="19"/>
  <c r="L33" i="19"/>
  <c r="O33" i="19" s="1"/>
  <c r="L640" i="19"/>
  <c r="O648" i="19"/>
  <c r="P275" i="20"/>
  <c r="M273" i="20"/>
  <c r="L34" i="21"/>
  <c r="O385" i="21"/>
  <c r="N34" i="19"/>
  <c r="N14" i="19" s="1"/>
  <c r="L57" i="19"/>
  <c r="P120" i="19"/>
  <c r="M222" i="19"/>
  <c r="M312" i="19"/>
  <c r="P312" i="19" s="1"/>
  <c r="K417" i="19"/>
  <c r="K423" i="19"/>
  <c r="K429" i="19"/>
  <c r="O535" i="19"/>
  <c r="N19" i="20"/>
  <c r="N15" i="20"/>
  <c r="L70" i="20"/>
  <c r="K611" i="18"/>
  <c r="K613" i="18"/>
  <c r="K615" i="18"/>
  <c r="K617" i="18"/>
  <c r="K621" i="18"/>
  <c r="K623" i="18"/>
  <c r="M11" i="19"/>
  <c r="O119" i="19"/>
  <c r="O221" i="19"/>
  <c r="K285" i="19"/>
  <c r="M292" i="19"/>
  <c r="P292" i="19" s="1"/>
  <c r="K421" i="19"/>
  <c r="K427" i="19"/>
  <c r="P67" i="20"/>
  <c r="P251" i="19"/>
  <c r="M271" i="19"/>
  <c r="K381" i="19"/>
  <c r="K455" i="19"/>
  <c r="K597" i="19"/>
  <c r="M22" i="20"/>
  <c r="L45" i="20"/>
  <c r="L23" i="20"/>
  <c r="O102" i="20"/>
  <c r="L26" i="20"/>
  <c r="P119" i="20"/>
  <c r="M118" i="20"/>
  <c r="K349" i="20"/>
  <c r="O534" i="20"/>
  <c r="L31" i="20"/>
  <c r="L11" i="20" s="1"/>
  <c r="K618" i="20"/>
  <c r="K616" i="20"/>
  <c r="K614" i="20"/>
  <c r="K612" i="20"/>
  <c r="K619" i="20"/>
  <c r="K617" i="20"/>
  <c r="K615" i="20"/>
  <c r="K613" i="20"/>
  <c r="K611" i="20"/>
  <c r="N96" i="21"/>
  <c r="O102" i="21"/>
  <c r="M337" i="19"/>
  <c r="M11" i="20"/>
  <c r="O21" i="20"/>
  <c r="L19" i="20"/>
  <c r="M49" i="20"/>
  <c r="M43" i="20" s="1"/>
  <c r="N26" i="20"/>
  <c r="N16" i="20" s="1"/>
  <c r="K229" i="20"/>
  <c r="I367" i="20"/>
  <c r="K367" i="20" s="1"/>
  <c r="K611" i="19"/>
  <c r="K613" i="19"/>
  <c r="K615" i="19"/>
  <c r="K617" i="19"/>
  <c r="O42" i="20"/>
  <c r="O54" i="20"/>
  <c r="P57" i="20"/>
  <c r="K64" i="20"/>
  <c r="P95" i="20"/>
  <c r="K249" i="20"/>
  <c r="K267" i="20"/>
  <c r="O272" i="20"/>
  <c r="N644" i="20"/>
  <c r="N640" i="20" s="1"/>
  <c r="N638" i="20" s="1"/>
  <c r="N636" i="20" s="1"/>
  <c r="O648" i="20"/>
  <c r="M28" i="21"/>
  <c r="P28" i="21" s="1"/>
  <c r="P29" i="21"/>
  <c r="N43" i="21"/>
  <c r="N41" i="21" s="1"/>
  <c r="O49" i="21"/>
  <c r="N26" i="21"/>
  <c r="N16" i="21" s="1"/>
  <c r="P19" i="21"/>
  <c r="P32" i="21"/>
  <c r="M30" i="21"/>
  <c r="P30" i="21" s="1"/>
  <c r="O437" i="21"/>
  <c r="N32" i="21"/>
  <c r="N30" i="21" s="1"/>
  <c r="M13" i="20"/>
  <c r="P13" i="20" s="1"/>
  <c r="L32" i="20"/>
  <c r="P254" i="21"/>
  <c r="M22" i="21"/>
  <c r="M252" i="21"/>
  <c r="O272" i="21"/>
  <c r="L33" i="21"/>
  <c r="O33" i="21" s="1"/>
  <c r="O600" i="21"/>
  <c r="K630" i="20"/>
  <c r="L640" i="20"/>
  <c r="L31" i="21"/>
  <c r="P49" i="21"/>
  <c r="K110" i="21"/>
  <c r="P272" i="21"/>
  <c r="O352" i="20"/>
  <c r="K533" i="20"/>
  <c r="K573" i="20"/>
  <c r="O25" i="21"/>
  <c r="L15" i="21"/>
  <c r="O15" i="21" s="1"/>
  <c r="P67" i="21"/>
  <c r="M66" i="21"/>
  <c r="P66" i="21" s="1"/>
  <c r="O279" i="21"/>
  <c r="L26" i="21"/>
  <c r="P314" i="21"/>
  <c r="M312" i="21"/>
  <c r="K499" i="21"/>
  <c r="K595" i="21"/>
  <c r="K397" i="20"/>
  <c r="N19" i="21"/>
  <c r="P25" i="21"/>
  <c r="M15" i="21"/>
  <c r="P15" i="21" s="1"/>
  <c r="L57" i="21"/>
  <c r="L23" i="21"/>
  <c r="P119" i="21"/>
  <c r="K229" i="21"/>
  <c r="N31" i="21"/>
  <c r="N29" i="21" s="1"/>
  <c r="K593" i="21"/>
  <c r="K621" i="20"/>
  <c r="K623" i="20"/>
  <c r="M11" i="21"/>
  <c r="P102" i="21"/>
  <c r="K619" i="21"/>
  <c r="K617" i="21"/>
  <c r="K615" i="21"/>
  <c r="K613" i="21"/>
  <c r="K611" i="21"/>
  <c r="I367" i="21"/>
  <c r="K367" i="21" s="1"/>
  <c r="K377" i="21"/>
  <c r="K481" i="21"/>
  <c r="K618" i="21"/>
  <c r="L640" i="21"/>
  <c r="O648" i="21"/>
  <c r="K149" i="21"/>
  <c r="K204" i="21"/>
  <c r="O251" i="21"/>
  <c r="M273" i="21"/>
  <c r="O311" i="21"/>
  <c r="K375" i="21"/>
  <c r="O564" i="21"/>
  <c r="K616" i="21"/>
  <c r="K112" i="21"/>
  <c r="O349" i="21"/>
  <c r="K465" i="21"/>
  <c r="K621" i="21"/>
  <c r="K623" i="21"/>
  <c r="N28" i="8" l="1"/>
  <c r="L11" i="7"/>
  <c r="P142" i="8"/>
  <c r="O45" i="15"/>
  <c r="P140" i="8"/>
  <c r="K432" i="1"/>
  <c r="M290" i="13"/>
  <c r="P290" i="13" s="1"/>
  <c r="L96" i="13"/>
  <c r="O96" i="13" s="1"/>
  <c r="L68" i="6"/>
  <c r="L312" i="8"/>
  <c r="O312" i="8" s="1"/>
  <c r="L252" i="7"/>
  <c r="O252" i="7" s="1"/>
  <c r="K370" i="1"/>
  <c r="N43" i="1"/>
  <c r="N41" i="1" s="1"/>
  <c r="L292" i="13"/>
  <c r="O292" i="13" s="1"/>
  <c r="O122" i="4"/>
  <c r="L68" i="12"/>
  <c r="L66" i="12" s="1"/>
  <c r="K328" i="1"/>
  <c r="K185" i="1"/>
  <c r="O49" i="1"/>
  <c r="L222" i="20"/>
  <c r="O222" i="20" s="1"/>
  <c r="P68" i="18"/>
  <c r="P222" i="4"/>
  <c r="K451" i="1"/>
  <c r="L331" i="17"/>
  <c r="O331" i="17" s="1"/>
  <c r="O254" i="6"/>
  <c r="P273" i="2"/>
  <c r="L222" i="15"/>
  <c r="L220" i="15" s="1"/>
  <c r="O220" i="15" s="1"/>
  <c r="O435" i="1"/>
  <c r="O406" i="1"/>
  <c r="N118" i="20"/>
  <c r="P118" i="20" s="1"/>
  <c r="O254" i="8"/>
  <c r="P94" i="7"/>
  <c r="K648" i="1"/>
  <c r="N28" i="17"/>
  <c r="P55" i="11"/>
  <c r="P292" i="21"/>
  <c r="K173" i="1"/>
  <c r="K428" i="1"/>
  <c r="K158" i="1"/>
  <c r="N11" i="17"/>
  <c r="N9" i="17" s="1"/>
  <c r="K266" i="1"/>
  <c r="K87" i="1"/>
  <c r="L43" i="18"/>
  <c r="O43" i="18" s="1"/>
  <c r="P94" i="10"/>
  <c r="L273" i="8"/>
  <c r="L271" i="8" s="1"/>
  <c r="K289" i="1"/>
  <c r="K421" i="1"/>
  <c r="L120" i="21"/>
  <c r="O120" i="21" s="1"/>
  <c r="K92" i="1"/>
  <c r="O57" i="9"/>
  <c r="L142" i="8"/>
  <c r="O142" i="8" s="1"/>
  <c r="P53" i="12"/>
  <c r="L68" i="11"/>
  <c r="L96" i="17"/>
  <c r="L94" i="17" s="1"/>
  <c r="O94" i="17" s="1"/>
  <c r="P273" i="19"/>
  <c r="L120" i="6"/>
  <c r="O120" i="6" s="1"/>
  <c r="L312" i="5"/>
  <c r="O312" i="5" s="1"/>
  <c r="K377" i="1"/>
  <c r="K615" i="1"/>
  <c r="K617" i="1"/>
  <c r="K267" i="1"/>
  <c r="K618" i="1"/>
  <c r="L312" i="3"/>
  <c r="L310" i="3" s="1"/>
  <c r="O310" i="3" s="1"/>
  <c r="K591" i="1"/>
  <c r="P294" i="1"/>
  <c r="K635" i="1"/>
  <c r="L273" i="2"/>
  <c r="O273" i="2" s="1"/>
  <c r="K112" i="1"/>
  <c r="O102" i="1"/>
  <c r="K396" i="1"/>
  <c r="O294" i="9"/>
  <c r="K611" i="1"/>
  <c r="K455" i="1"/>
  <c r="K216" i="1"/>
  <c r="O404" i="1"/>
  <c r="L273" i="21"/>
  <c r="O273" i="21" s="1"/>
  <c r="M94" i="12"/>
  <c r="P94" i="12" s="1"/>
  <c r="P331" i="20"/>
  <c r="K589" i="1"/>
  <c r="K80" i="1"/>
  <c r="K466" i="1"/>
  <c r="L273" i="16"/>
  <c r="O273" i="16" s="1"/>
  <c r="N11" i="11"/>
  <c r="P142" i="12"/>
  <c r="L312" i="15"/>
  <c r="K560" i="1"/>
  <c r="K416" i="1"/>
  <c r="P57" i="1"/>
  <c r="L96" i="14"/>
  <c r="K634" i="1"/>
  <c r="P331" i="15"/>
  <c r="P329" i="15"/>
  <c r="L273" i="10"/>
  <c r="O273" i="10" s="1"/>
  <c r="O144" i="2"/>
  <c r="P142" i="17"/>
  <c r="N140" i="7"/>
  <c r="P140" i="7" s="1"/>
  <c r="O142" i="5"/>
  <c r="O30" i="7"/>
  <c r="P96" i="4"/>
  <c r="K499" i="1"/>
  <c r="P273" i="14"/>
  <c r="P55" i="8"/>
  <c r="N329" i="9"/>
  <c r="P329" i="9" s="1"/>
  <c r="O347" i="1"/>
  <c r="O45" i="14"/>
  <c r="L96" i="16"/>
  <c r="L94" i="16" s="1"/>
  <c r="O94" i="16" s="1"/>
  <c r="L292" i="8"/>
  <c r="L273" i="9"/>
  <c r="O273" i="9" s="1"/>
  <c r="L222" i="8"/>
  <c r="O222" i="8" s="1"/>
  <c r="L273" i="17"/>
  <c r="O273" i="17" s="1"/>
  <c r="P273" i="6"/>
  <c r="O437" i="1"/>
  <c r="K189" i="1"/>
  <c r="O380" i="1"/>
  <c r="K117" i="1"/>
  <c r="O254" i="19"/>
  <c r="L68" i="16"/>
  <c r="O68" i="16" s="1"/>
  <c r="P222" i="14"/>
  <c r="O314" i="13"/>
  <c r="L292" i="3"/>
  <c r="O292" i="3" s="1"/>
  <c r="K551" i="1"/>
  <c r="N55" i="1"/>
  <c r="P55" i="1" s="1"/>
  <c r="K138" i="1"/>
  <c r="L43" i="21"/>
  <c r="O43" i="21" s="1"/>
  <c r="O34" i="18"/>
  <c r="O294" i="18"/>
  <c r="O294" i="16"/>
  <c r="L43" i="19"/>
  <c r="L41" i="19" s="1"/>
  <c r="O41" i="19" s="1"/>
  <c r="L312" i="16"/>
  <c r="O312" i="16" s="1"/>
  <c r="K431" i="1"/>
  <c r="L43" i="3"/>
  <c r="L41" i="3" s="1"/>
  <c r="O41" i="3" s="1"/>
  <c r="K82" i="1"/>
  <c r="P120" i="5"/>
  <c r="O70" i="17"/>
  <c r="L331" i="16"/>
  <c r="O331" i="16" s="1"/>
  <c r="L120" i="12"/>
  <c r="O120" i="12" s="1"/>
  <c r="O671" i="1"/>
  <c r="L252" i="16"/>
  <c r="L312" i="4"/>
  <c r="O312" i="4" s="1"/>
  <c r="L222" i="5"/>
  <c r="O222" i="5" s="1"/>
  <c r="O120" i="5"/>
  <c r="L68" i="5"/>
  <c r="O68" i="5" s="1"/>
  <c r="K597" i="1"/>
  <c r="K417" i="1"/>
  <c r="L142" i="20"/>
  <c r="O142" i="20" s="1"/>
  <c r="K306" i="1"/>
  <c r="K419" i="1"/>
  <c r="K229" i="1"/>
  <c r="J651" i="1"/>
  <c r="O294" i="4"/>
  <c r="O45" i="6"/>
  <c r="O45" i="2"/>
  <c r="O98" i="11"/>
  <c r="O122" i="5"/>
  <c r="L273" i="6"/>
  <c r="L271" i="6" s="1"/>
  <c r="K464" i="1"/>
  <c r="O98" i="15"/>
  <c r="L292" i="12"/>
  <c r="O292" i="12" s="1"/>
  <c r="P331" i="4"/>
  <c r="N11" i="15"/>
  <c r="N9" i="15" s="1"/>
  <c r="L312" i="14"/>
  <c r="O312" i="14" s="1"/>
  <c r="O533" i="1"/>
  <c r="O584" i="1"/>
  <c r="P140" i="17"/>
  <c r="L222" i="17"/>
  <c r="O222" i="17" s="1"/>
  <c r="O45" i="10"/>
  <c r="O144" i="9"/>
  <c r="K83" i="1"/>
  <c r="O98" i="20"/>
  <c r="O599" i="1"/>
  <c r="M43" i="19"/>
  <c r="M41" i="19" s="1"/>
  <c r="P41" i="19" s="1"/>
  <c r="K632" i="1"/>
  <c r="K423" i="1"/>
  <c r="P53" i="8"/>
  <c r="O337" i="1"/>
  <c r="K149" i="1"/>
  <c r="K201" i="1"/>
  <c r="K481" i="1"/>
  <c r="P314" i="1"/>
  <c r="P45" i="1"/>
  <c r="L290" i="18"/>
  <c r="O290" i="18" s="1"/>
  <c r="M310" i="13"/>
  <c r="P310" i="13" s="1"/>
  <c r="P68" i="5"/>
  <c r="L120" i="9"/>
  <c r="L118" i="9" s="1"/>
  <c r="K595" i="1"/>
  <c r="K426" i="1"/>
  <c r="O601" i="1"/>
  <c r="O122" i="13"/>
  <c r="O537" i="1"/>
  <c r="O254" i="20"/>
  <c r="L312" i="21"/>
  <c r="O312" i="21" s="1"/>
  <c r="L96" i="7"/>
  <c r="O96" i="7" s="1"/>
  <c r="O98" i="9"/>
  <c r="O555" i="1"/>
  <c r="P222" i="6"/>
  <c r="O222" i="12"/>
  <c r="K626" i="1"/>
  <c r="K285" i="1"/>
  <c r="K340" i="1"/>
  <c r="K65" i="1"/>
  <c r="K81" i="1"/>
  <c r="K109" i="1"/>
  <c r="L120" i="16"/>
  <c r="O120" i="16" s="1"/>
  <c r="K650" i="1"/>
  <c r="K474" i="1"/>
  <c r="P66" i="15"/>
  <c r="K497" i="1"/>
  <c r="P273" i="20"/>
  <c r="P220" i="17"/>
  <c r="L55" i="5"/>
  <c r="L53" i="5" s="1"/>
  <c r="O53" i="5" s="1"/>
  <c r="P144" i="1"/>
  <c r="K350" i="1"/>
  <c r="O70" i="8"/>
  <c r="L252" i="10"/>
  <c r="O252" i="10" s="1"/>
  <c r="L120" i="8"/>
  <c r="O120" i="8" s="1"/>
  <c r="P53" i="3"/>
  <c r="P55" i="14"/>
  <c r="L43" i="4"/>
  <c r="O43" i="4" s="1"/>
  <c r="L331" i="9"/>
  <c r="L329" i="9" s="1"/>
  <c r="P68" i="15"/>
  <c r="O354" i="1"/>
  <c r="O275" i="13"/>
  <c r="P222" i="11"/>
  <c r="O57" i="6"/>
  <c r="P43" i="3"/>
  <c r="K622" i="1"/>
  <c r="L252" i="4"/>
  <c r="L250" i="4" s="1"/>
  <c r="O250" i="4" s="1"/>
  <c r="L331" i="15"/>
  <c r="O331" i="15" s="1"/>
  <c r="O34" i="15"/>
  <c r="P273" i="11"/>
  <c r="O57" i="11"/>
  <c r="P275" i="1"/>
  <c r="K85" i="1"/>
  <c r="K422" i="1"/>
  <c r="K64" i="1"/>
  <c r="M290" i="17"/>
  <c r="P290" i="17" s="1"/>
  <c r="L252" i="18"/>
  <c r="O252" i="18" s="1"/>
  <c r="M310" i="17"/>
  <c r="P310" i="17" s="1"/>
  <c r="L312" i="11"/>
  <c r="O312" i="11" s="1"/>
  <c r="M118" i="5"/>
  <c r="P118" i="5" s="1"/>
  <c r="O70" i="4"/>
  <c r="O68" i="4"/>
  <c r="O122" i="3"/>
  <c r="M310" i="14"/>
  <c r="P310" i="14" s="1"/>
  <c r="L14" i="10"/>
  <c r="O14" i="10" s="1"/>
  <c r="N29" i="10"/>
  <c r="N28" i="10" s="1"/>
  <c r="O32" i="15"/>
  <c r="L120" i="15"/>
  <c r="O120" i="15" s="1"/>
  <c r="P331" i="13"/>
  <c r="M310" i="10"/>
  <c r="P310" i="10" s="1"/>
  <c r="K349" i="1"/>
  <c r="N12" i="19"/>
  <c r="N10" i="19" s="1"/>
  <c r="P220" i="16"/>
  <c r="K613" i="1"/>
  <c r="O352" i="1"/>
  <c r="K176" i="1"/>
  <c r="K435" i="1"/>
  <c r="K164" i="1"/>
  <c r="K84" i="1"/>
  <c r="K204" i="1"/>
  <c r="K623" i="1"/>
  <c r="O224" i="7"/>
  <c r="P55" i="13"/>
  <c r="K533" i="1"/>
  <c r="K111" i="1"/>
  <c r="P98" i="1"/>
  <c r="P122" i="1"/>
  <c r="P102" i="15"/>
  <c r="O665" i="1"/>
  <c r="O142" i="16"/>
  <c r="P41" i="16"/>
  <c r="O55" i="6"/>
  <c r="L24" i="1"/>
  <c r="O24" i="1" s="1"/>
  <c r="P222" i="8"/>
  <c r="P222" i="5"/>
  <c r="K93" i="1"/>
  <c r="P222" i="19"/>
  <c r="L273" i="4"/>
  <c r="O273" i="4" s="1"/>
  <c r="L273" i="5"/>
  <c r="O273" i="5" s="1"/>
  <c r="O57" i="16"/>
  <c r="K398" i="1"/>
  <c r="O41" i="14"/>
  <c r="K132" i="1"/>
  <c r="K343" i="1"/>
  <c r="L22" i="6"/>
  <c r="O22" i="6" s="1"/>
  <c r="I367" i="1"/>
  <c r="K367" i="1" s="1"/>
  <c r="L53" i="6"/>
  <c r="O53" i="6" s="1"/>
  <c r="O294" i="7"/>
  <c r="P22" i="2"/>
  <c r="N11" i="19"/>
  <c r="N9" i="19" s="1"/>
  <c r="K628" i="1"/>
  <c r="L273" i="3"/>
  <c r="L271" i="3" s="1"/>
  <c r="O271" i="3" s="1"/>
  <c r="P250" i="6"/>
  <c r="K219" i="1"/>
  <c r="K304" i="1"/>
  <c r="O564" i="1"/>
  <c r="O331" i="21"/>
  <c r="O333" i="21"/>
  <c r="N28" i="12"/>
  <c r="O294" i="10"/>
  <c r="O144" i="10"/>
  <c r="O661" i="1"/>
  <c r="L222" i="2"/>
  <c r="O222" i="2" s="1"/>
  <c r="K473" i="1"/>
  <c r="P142" i="6"/>
  <c r="O439" i="1"/>
  <c r="K88" i="1"/>
  <c r="L331" i="20"/>
  <c r="O331" i="20" s="1"/>
  <c r="M250" i="19"/>
  <c r="P250" i="19" s="1"/>
  <c r="K619" i="1"/>
  <c r="L273" i="7"/>
  <c r="L271" i="7" s="1"/>
  <c r="O271" i="7" s="1"/>
  <c r="P333" i="1"/>
  <c r="K270" i="1"/>
  <c r="K341" i="1"/>
  <c r="P43" i="16"/>
  <c r="K465" i="1"/>
  <c r="K402" i="1"/>
  <c r="P43" i="15"/>
  <c r="O53" i="13"/>
  <c r="K427" i="1"/>
  <c r="M310" i="12"/>
  <c r="P310" i="12" s="1"/>
  <c r="N53" i="11"/>
  <c r="P53" i="11" s="1"/>
  <c r="N12" i="20"/>
  <c r="N10" i="20" s="1"/>
  <c r="K621" i="1"/>
  <c r="K482" i="1"/>
  <c r="K368" i="1"/>
  <c r="K200" i="1"/>
  <c r="K397" i="1"/>
  <c r="L142" i="18"/>
  <c r="O142" i="18" s="1"/>
  <c r="L96" i="18"/>
  <c r="L94" i="18" s="1"/>
  <c r="O94" i="18" s="1"/>
  <c r="N29" i="4"/>
  <c r="N28" i="4" s="1"/>
  <c r="K425" i="1"/>
  <c r="K375" i="1"/>
  <c r="K376" i="1"/>
  <c r="K249" i="1"/>
  <c r="O55" i="11"/>
  <c r="P22" i="15"/>
  <c r="K612" i="1"/>
  <c r="K424" i="1"/>
  <c r="P49" i="18"/>
  <c r="M66" i="2"/>
  <c r="P66" i="2" s="1"/>
  <c r="P220" i="12"/>
  <c r="K616" i="1"/>
  <c r="K624" i="1"/>
  <c r="K620" i="1"/>
  <c r="P337" i="3"/>
  <c r="O568" i="1"/>
  <c r="O144" i="3"/>
  <c r="L222" i="4"/>
  <c r="P220" i="2"/>
  <c r="K265" i="1"/>
  <c r="O34" i="21"/>
  <c r="L312" i="18"/>
  <c r="O312" i="18" s="1"/>
  <c r="O142" i="15"/>
  <c r="L68" i="13"/>
  <c r="O68" i="13" s="1"/>
  <c r="L68" i="9"/>
  <c r="O68" i="9" s="1"/>
  <c r="L331" i="7"/>
  <c r="O331" i="7" s="1"/>
  <c r="P96" i="7"/>
  <c r="O68" i="11"/>
  <c r="P142" i="5"/>
  <c r="L140" i="5"/>
  <c r="O140" i="5" s="1"/>
  <c r="L142" i="4"/>
  <c r="O142" i="4" s="1"/>
  <c r="O333" i="14"/>
  <c r="P118" i="8"/>
  <c r="P271" i="4"/>
  <c r="O329" i="2"/>
  <c r="K264" i="1"/>
  <c r="K113" i="1"/>
  <c r="K235" i="1"/>
  <c r="K345" i="1"/>
  <c r="O385" i="1"/>
  <c r="K380" i="1"/>
  <c r="O580" i="1"/>
  <c r="K429" i="1"/>
  <c r="L331" i="13"/>
  <c r="O331" i="13" s="1"/>
  <c r="L96" i="2"/>
  <c r="L94" i="2" s="1"/>
  <c r="O94" i="2" s="1"/>
  <c r="O455" i="1"/>
  <c r="L252" i="11"/>
  <c r="O649" i="1"/>
  <c r="O333" i="8"/>
  <c r="O401" i="1"/>
  <c r="L23" i="1"/>
  <c r="O23" i="1" s="1"/>
  <c r="K631" i="1"/>
  <c r="K215" i="1"/>
  <c r="O34" i="7"/>
  <c r="L273" i="14"/>
  <c r="L271" i="14" s="1"/>
  <c r="O271" i="14" s="1"/>
  <c r="O294" i="20"/>
  <c r="P331" i="18"/>
  <c r="L222" i="19"/>
  <c r="O222" i="19" s="1"/>
  <c r="L312" i="17"/>
  <c r="O312" i="17" s="1"/>
  <c r="P120" i="15"/>
  <c r="M290" i="10"/>
  <c r="P290" i="10" s="1"/>
  <c r="L43" i="11"/>
  <c r="O43" i="11" s="1"/>
  <c r="P252" i="9"/>
  <c r="P252" i="6"/>
  <c r="O553" i="1"/>
  <c r="M94" i="2"/>
  <c r="P94" i="2" s="1"/>
  <c r="O252" i="20"/>
  <c r="L252" i="14"/>
  <c r="O118" i="13"/>
  <c r="M96" i="15"/>
  <c r="M94" i="15" s="1"/>
  <c r="P94" i="15" s="1"/>
  <c r="P118" i="13"/>
  <c r="O57" i="13"/>
  <c r="P43" i="7"/>
  <c r="O142" i="2"/>
  <c r="K564" i="1"/>
  <c r="O34" i="14"/>
  <c r="O98" i="8"/>
  <c r="O31" i="4"/>
  <c r="P273" i="21"/>
  <c r="O250" i="20"/>
  <c r="M53" i="13"/>
  <c r="P53" i="13" s="1"/>
  <c r="L43" i="13"/>
  <c r="O43" i="13" s="1"/>
  <c r="O254" i="2"/>
  <c r="O329" i="21"/>
  <c r="L55" i="17"/>
  <c r="L53" i="17" s="1"/>
  <c r="O53" i="17" s="1"/>
  <c r="O120" i="13"/>
  <c r="P120" i="13"/>
  <c r="K449" i="1"/>
  <c r="K547" i="1"/>
  <c r="K450" i="1"/>
  <c r="P254" i="1"/>
  <c r="O294" i="17"/>
  <c r="O144" i="16"/>
  <c r="L142" i="11"/>
  <c r="O142" i="11" s="1"/>
  <c r="N220" i="10"/>
  <c r="P220" i="10" s="1"/>
  <c r="L222" i="6"/>
  <c r="O222" i="6" s="1"/>
  <c r="O34" i="5"/>
  <c r="L22" i="5"/>
  <c r="L20" i="5" s="1"/>
  <c r="O597" i="1"/>
  <c r="P220" i="6"/>
  <c r="O333" i="4"/>
  <c r="O32" i="21"/>
  <c r="L273" i="19"/>
  <c r="L271" i="19" s="1"/>
  <c r="O271" i="19" s="1"/>
  <c r="M290" i="16"/>
  <c r="P290" i="16" s="1"/>
  <c r="P55" i="12"/>
  <c r="O566" i="1"/>
  <c r="L68" i="7"/>
  <c r="N11" i="5"/>
  <c r="N9" i="5" s="1"/>
  <c r="O30" i="2"/>
  <c r="L142" i="12"/>
  <c r="O349" i="1"/>
  <c r="O383" i="1"/>
  <c r="K663" i="1"/>
  <c r="J671" i="1"/>
  <c r="K671" i="1" s="1"/>
  <c r="P312" i="5"/>
  <c r="M310" i="5"/>
  <c r="P310" i="5" s="1"/>
  <c r="P120" i="16"/>
  <c r="M118" i="16"/>
  <c r="P118" i="16" s="1"/>
  <c r="O314" i="19"/>
  <c r="M94" i="16"/>
  <c r="P94" i="16" s="1"/>
  <c r="N250" i="14"/>
  <c r="N37" i="14" s="1"/>
  <c r="P222" i="13"/>
  <c r="L142" i="14"/>
  <c r="O142" i="14" s="1"/>
  <c r="O55" i="13"/>
  <c r="P41" i="12"/>
  <c r="O254" i="13"/>
  <c r="P43" i="12"/>
  <c r="P273" i="13"/>
  <c r="L55" i="7"/>
  <c r="O55" i="7" s="1"/>
  <c r="L29" i="7"/>
  <c r="O29" i="7" s="1"/>
  <c r="M250" i="3"/>
  <c r="P250" i="3" s="1"/>
  <c r="O333" i="2"/>
  <c r="O16" i="4"/>
  <c r="O34" i="6"/>
  <c r="O331" i="2"/>
  <c r="M66" i="13"/>
  <c r="P66" i="13" s="1"/>
  <c r="M68" i="9"/>
  <c r="M66" i="9" s="1"/>
  <c r="P66" i="9" s="1"/>
  <c r="O640" i="6"/>
  <c r="P222" i="2"/>
  <c r="O140" i="21"/>
  <c r="P120" i="4"/>
  <c r="L96" i="12"/>
  <c r="L94" i="12" s="1"/>
  <c r="O94" i="12" s="1"/>
  <c r="P68" i="10"/>
  <c r="N11" i="8"/>
  <c r="N9" i="8" s="1"/>
  <c r="O120" i="4"/>
  <c r="O26" i="4"/>
  <c r="O650" i="1"/>
  <c r="L331" i="3"/>
  <c r="O331" i="3" s="1"/>
  <c r="O43" i="2"/>
  <c r="P222" i="18"/>
  <c r="L43" i="12"/>
  <c r="L41" i="12" s="1"/>
  <c r="O41" i="12" s="1"/>
  <c r="N28" i="15"/>
  <c r="L252" i="15"/>
  <c r="O252" i="15" s="1"/>
  <c r="O43" i="15"/>
  <c r="K665" i="1"/>
  <c r="N28" i="5"/>
  <c r="L55" i="2"/>
  <c r="L53" i="2" s="1"/>
  <c r="O68" i="8"/>
  <c r="O329" i="12"/>
  <c r="N34" i="1"/>
  <c r="N14" i="1" s="1"/>
  <c r="M22" i="1"/>
  <c r="M12" i="1" s="1"/>
  <c r="K614" i="1"/>
  <c r="P96" i="10"/>
  <c r="N26" i="1"/>
  <c r="N16" i="1" s="1"/>
  <c r="L292" i="21"/>
  <c r="O292" i="21" s="1"/>
  <c r="P252" i="17"/>
  <c r="O122" i="2"/>
  <c r="P26" i="21"/>
  <c r="N220" i="20"/>
  <c r="P220" i="20" s="1"/>
  <c r="O34" i="12"/>
  <c r="N11" i="12"/>
  <c r="N9" i="12" s="1"/>
  <c r="M26" i="9"/>
  <c r="M16" i="9" s="1"/>
  <c r="P16" i="9" s="1"/>
  <c r="O651" i="1"/>
  <c r="O120" i="2"/>
  <c r="P118" i="4"/>
  <c r="P49" i="3"/>
  <c r="O640" i="2"/>
  <c r="L292" i="15"/>
  <c r="L290" i="15" s="1"/>
  <c r="O290" i="15" s="1"/>
  <c r="K593" i="1"/>
  <c r="K110" i="1"/>
  <c r="L220" i="10"/>
  <c r="O222" i="10"/>
  <c r="L22" i="21"/>
  <c r="O22" i="21" s="1"/>
  <c r="M26" i="19"/>
  <c r="P26" i="19" s="1"/>
  <c r="L310" i="19"/>
  <c r="O310" i="19" s="1"/>
  <c r="M94" i="18"/>
  <c r="P94" i="18" s="1"/>
  <c r="O144" i="15"/>
  <c r="O275" i="15"/>
  <c r="L41" i="15"/>
  <c r="O41" i="15" s="1"/>
  <c r="O224" i="12"/>
  <c r="P120" i="12"/>
  <c r="M331" i="10"/>
  <c r="M329" i="10" s="1"/>
  <c r="P329" i="10" s="1"/>
  <c r="L252" i="12"/>
  <c r="L250" i="12" s="1"/>
  <c r="O250" i="12" s="1"/>
  <c r="L222" i="11"/>
  <c r="L220" i="11" s="1"/>
  <c r="O220" i="11" s="1"/>
  <c r="O224" i="10"/>
  <c r="M41" i="7"/>
  <c r="P41" i="7" s="1"/>
  <c r="N29" i="2"/>
  <c r="N28" i="2" s="1"/>
  <c r="O640" i="18"/>
  <c r="N28" i="18"/>
  <c r="P142" i="21"/>
  <c r="O32" i="18"/>
  <c r="L68" i="14"/>
  <c r="O68" i="14" s="1"/>
  <c r="N118" i="7"/>
  <c r="P118" i="7" s="1"/>
  <c r="N644" i="1"/>
  <c r="N640" i="1" s="1"/>
  <c r="N638" i="1" s="1"/>
  <c r="N636" i="1" s="1"/>
  <c r="K649" i="1"/>
  <c r="P55" i="3"/>
  <c r="L292" i="19"/>
  <c r="O292" i="19" s="1"/>
  <c r="L68" i="15"/>
  <c r="N32" i="1"/>
  <c r="N30" i="1" s="1"/>
  <c r="O582" i="1"/>
  <c r="K629" i="1"/>
  <c r="K418" i="1"/>
  <c r="K430" i="1"/>
  <c r="L30" i="21"/>
  <c r="O30" i="21" s="1"/>
  <c r="L120" i="19"/>
  <c r="O120" i="19" s="1"/>
  <c r="L312" i="20"/>
  <c r="O312" i="20" s="1"/>
  <c r="O30" i="18"/>
  <c r="M12" i="15"/>
  <c r="M10" i="15" s="1"/>
  <c r="L142" i="13"/>
  <c r="L140" i="13" s="1"/>
  <c r="O140" i="13" s="1"/>
  <c r="L22" i="13"/>
  <c r="L12" i="13" s="1"/>
  <c r="M26" i="11"/>
  <c r="P26" i="11" s="1"/>
  <c r="L9" i="4"/>
  <c r="O9" i="4" s="1"/>
  <c r="L331" i="6"/>
  <c r="O331" i="6" s="1"/>
  <c r="O98" i="4"/>
  <c r="L68" i="21"/>
  <c r="O68" i="21" s="1"/>
  <c r="L14" i="20"/>
  <c r="O14" i="20" s="1"/>
  <c r="P222" i="17"/>
  <c r="P222" i="12"/>
  <c r="O32" i="7"/>
  <c r="O333" i="12"/>
  <c r="O273" i="12"/>
  <c r="P142" i="16"/>
  <c r="P53" i="15"/>
  <c r="K324" i="1"/>
  <c r="M118" i="21"/>
  <c r="P118" i="21" s="1"/>
  <c r="L222" i="21"/>
  <c r="O222" i="21" s="1"/>
  <c r="P96" i="21"/>
  <c r="M68" i="20"/>
  <c r="P68" i="20" s="1"/>
  <c r="P220" i="18"/>
  <c r="O34" i="16"/>
  <c r="N140" i="15"/>
  <c r="N37" i="15" s="1"/>
  <c r="P142" i="11"/>
  <c r="L22" i="10"/>
  <c r="O22" i="10" s="1"/>
  <c r="M331" i="11"/>
  <c r="P331" i="11" s="1"/>
  <c r="L22" i="11"/>
  <c r="L12" i="11" s="1"/>
  <c r="L292" i="6"/>
  <c r="O292" i="6" s="1"/>
  <c r="O34" i="4"/>
  <c r="K633" i="1"/>
  <c r="O331" i="4"/>
  <c r="O32" i="2"/>
  <c r="O53" i="16"/>
  <c r="P224" i="1"/>
  <c r="P273" i="16"/>
  <c r="O142" i="21"/>
  <c r="M26" i="18"/>
  <c r="M20" i="18" s="1"/>
  <c r="M18" i="18" s="1"/>
  <c r="P22" i="10"/>
  <c r="L331" i="10"/>
  <c r="O331" i="10" s="1"/>
  <c r="M310" i="9"/>
  <c r="P310" i="9" s="1"/>
  <c r="M290" i="8"/>
  <c r="P290" i="8" s="1"/>
  <c r="L29" i="4"/>
  <c r="O29" i="4" s="1"/>
  <c r="P66" i="5"/>
  <c r="O551" i="1"/>
  <c r="P118" i="3"/>
  <c r="L120" i="10"/>
  <c r="O74" i="1"/>
  <c r="M271" i="18"/>
  <c r="P271" i="18" s="1"/>
  <c r="M271" i="11"/>
  <c r="P271" i="11" s="1"/>
  <c r="L222" i="3"/>
  <c r="N28" i="7"/>
  <c r="N37" i="17"/>
  <c r="O331" i="8"/>
  <c r="L329" i="8"/>
  <c r="O329" i="8" s="1"/>
  <c r="L66" i="10"/>
  <c r="O66" i="10" s="1"/>
  <c r="O68" i="10"/>
  <c r="N28" i="21"/>
  <c r="O224" i="21"/>
  <c r="O45" i="16"/>
  <c r="L43" i="17"/>
  <c r="O43" i="17" s="1"/>
  <c r="N28" i="13"/>
  <c r="L638" i="6"/>
  <c r="O638" i="6" s="1"/>
  <c r="M140" i="16"/>
  <c r="P140" i="16" s="1"/>
  <c r="L13" i="7"/>
  <c r="O13" i="7" s="1"/>
  <c r="L96" i="5"/>
  <c r="N31" i="1"/>
  <c r="N11" i="1" s="1"/>
  <c r="N9" i="1" s="1"/>
  <c r="O70" i="10"/>
  <c r="M290" i="7"/>
  <c r="P290" i="7" s="1"/>
  <c r="P252" i="11"/>
  <c r="M250" i="11"/>
  <c r="P250" i="11" s="1"/>
  <c r="L252" i="21"/>
  <c r="O252" i="21" s="1"/>
  <c r="L55" i="20"/>
  <c r="O55" i="20" s="1"/>
  <c r="O70" i="19"/>
  <c r="P53" i="17"/>
  <c r="O254" i="17"/>
  <c r="O34" i="13"/>
  <c r="P53" i="16"/>
  <c r="M140" i="11"/>
  <c r="P140" i="11" s="1"/>
  <c r="M290" i="12"/>
  <c r="P290" i="12" s="1"/>
  <c r="L271" i="12"/>
  <c r="O271" i="12" s="1"/>
  <c r="O98" i="10"/>
  <c r="L310" i="8"/>
  <c r="O310" i="8" s="1"/>
  <c r="L22" i="7"/>
  <c r="O22" i="7" s="1"/>
  <c r="M118" i="10"/>
  <c r="P118" i="10" s="1"/>
  <c r="P102" i="5"/>
  <c r="L331" i="18"/>
  <c r="L329" i="18" s="1"/>
  <c r="P102" i="3"/>
  <c r="L292" i="2"/>
  <c r="L290" i="2" s="1"/>
  <c r="O275" i="12"/>
  <c r="L252" i="3"/>
  <c r="O252" i="3" s="1"/>
  <c r="P68" i="19"/>
  <c r="M94" i="20"/>
  <c r="P94" i="20" s="1"/>
  <c r="O55" i="16"/>
  <c r="O43" i="14"/>
  <c r="N11" i="9"/>
  <c r="N9" i="9" s="1"/>
  <c r="L142" i="7"/>
  <c r="O142" i="7" s="1"/>
  <c r="M96" i="5"/>
  <c r="P96" i="5" s="1"/>
  <c r="L22" i="2"/>
  <c r="O22" i="2" s="1"/>
  <c r="P142" i="13"/>
  <c r="P66" i="10"/>
  <c r="P312" i="15"/>
  <c r="L96" i="3"/>
  <c r="O96" i="3" s="1"/>
  <c r="P55" i="15"/>
  <c r="P43" i="14"/>
  <c r="M290" i="4"/>
  <c r="P290" i="4" s="1"/>
  <c r="L252" i="5"/>
  <c r="P68" i="7"/>
  <c r="M66" i="7"/>
  <c r="P66" i="7" s="1"/>
  <c r="P273" i="4"/>
  <c r="N37" i="16"/>
  <c r="P55" i="16"/>
  <c r="L22" i="16"/>
  <c r="L20" i="16" s="1"/>
  <c r="N12" i="13"/>
  <c r="N10" i="13" s="1"/>
  <c r="O142" i="10"/>
  <c r="N28" i="6"/>
  <c r="O333" i="5"/>
  <c r="M310" i="3"/>
  <c r="P310" i="3" s="1"/>
  <c r="M271" i="16"/>
  <c r="P271" i="16" s="1"/>
  <c r="P22" i="18"/>
  <c r="L292" i="14"/>
  <c r="L290" i="14" s="1"/>
  <c r="O290" i="14" s="1"/>
  <c r="M26" i="3"/>
  <c r="M20" i="3" s="1"/>
  <c r="M18" i="3" s="1"/>
  <c r="M118" i="6"/>
  <c r="P118" i="6" s="1"/>
  <c r="P120" i="8"/>
  <c r="L26" i="1"/>
  <c r="M250" i="18"/>
  <c r="P250" i="18" s="1"/>
  <c r="L290" i="17"/>
  <c r="O290" i="17" s="1"/>
  <c r="L220" i="12"/>
  <c r="O220" i="12" s="1"/>
  <c r="P53" i="5"/>
  <c r="M20" i="15"/>
  <c r="M18" i="15" s="1"/>
  <c r="P220" i="5"/>
  <c r="M220" i="21"/>
  <c r="P220" i="21" s="1"/>
  <c r="P222" i="21"/>
  <c r="P55" i="21"/>
  <c r="M53" i="21"/>
  <c r="P53" i="21" s="1"/>
  <c r="M250" i="15"/>
  <c r="P250" i="15" s="1"/>
  <c r="P252" i="15"/>
  <c r="K580" i="1"/>
  <c r="P220" i="13"/>
  <c r="M271" i="13"/>
  <c r="P271" i="13" s="1"/>
  <c r="M140" i="13"/>
  <c r="P140" i="13" s="1"/>
  <c r="P68" i="8"/>
  <c r="L638" i="10"/>
  <c r="L636" i="10" s="1"/>
  <c r="O636" i="10" s="1"/>
  <c r="N271" i="6"/>
  <c r="M310" i="4"/>
  <c r="P310" i="4" s="1"/>
  <c r="P312" i="4"/>
  <c r="L68" i="3"/>
  <c r="L66" i="3" s="1"/>
  <c r="O66" i="3" s="1"/>
  <c r="O70" i="3"/>
  <c r="O30" i="14"/>
  <c r="M271" i="21"/>
  <c r="P271" i="21" s="1"/>
  <c r="L22" i="18"/>
  <c r="O22" i="18" s="1"/>
  <c r="L290" i="9"/>
  <c r="O290" i="9" s="1"/>
  <c r="L331" i="11"/>
  <c r="O331" i="11" s="1"/>
  <c r="M329" i="4"/>
  <c r="P329" i="4" s="1"/>
  <c r="O43" i="5"/>
  <c r="O273" i="6"/>
  <c r="N292" i="1"/>
  <c r="O96" i="8"/>
  <c r="L94" i="8"/>
  <c r="O94" i="8" s="1"/>
  <c r="O294" i="5"/>
  <c r="L292" i="5"/>
  <c r="L31" i="1"/>
  <c r="L14" i="21"/>
  <c r="O14" i="21" s="1"/>
  <c r="M290" i="19"/>
  <c r="P290" i="19" s="1"/>
  <c r="O329" i="14"/>
  <c r="L329" i="4"/>
  <c r="O329" i="4" s="1"/>
  <c r="M271" i="5"/>
  <c r="P271" i="5" s="1"/>
  <c r="K625" i="1"/>
  <c r="P96" i="19"/>
  <c r="M94" i="19"/>
  <c r="P94" i="19" s="1"/>
  <c r="P273" i="17"/>
  <c r="M271" i="17"/>
  <c r="P271" i="17" s="1"/>
  <c r="O31" i="15"/>
  <c r="L29" i="15"/>
  <c r="O29" i="15" s="1"/>
  <c r="P252" i="4"/>
  <c r="M250" i="4"/>
  <c r="P250" i="4" s="1"/>
  <c r="N12" i="14"/>
  <c r="N10" i="14" s="1"/>
  <c r="O640" i="4"/>
  <c r="L333" i="1"/>
  <c r="O333" i="1" s="1"/>
  <c r="O275" i="20"/>
  <c r="L273" i="20"/>
  <c r="P292" i="15"/>
  <c r="M290" i="15"/>
  <c r="P290" i="15" s="1"/>
  <c r="P222" i="16"/>
  <c r="M118" i="14"/>
  <c r="P118" i="14" s="1"/>
  <c r="P120" i="14"/>
  <c r="P43" i="6"/>
  <c r="M41" i="6"/>
  <c r="P41" i="6" s="1"/>
  <c r="M66" i="6"/>
  <c r="P66" i="6" s="1"/>
  <c r="N22" i="1"/>
  <c r="P142" i="20"/>
  <c r="M140" i="20"/>
  <c r="P140" i="20" s="1"/>
  <c r="P120" i="18"/>
  <c r="M118" i="18"/>
  <c r="P118" i="18" s="1"/>
  <c r="P68" i="14"/>
  <c r="M66" i="14"/>
  <c r="P66" i="14" s="1"/>
  <c r="L120" i="7"/>
  <c r="O122" i="7"/>
  <c r="P118" i="12"/>
  <c r="P43" i="18"/>
  <c r="M41" i="18"/>
  <c r="P41" i="18" s="1"/>
  <c r="N11" i="21"/>
  <c r="N9" i="21" s="1"/>
  <c r="L66" i="17"/>
  <c r="O66" i="17" s="1"/>
  <c r="M290" i="14"/>
  <c r="P290" i="14" s="1"/>
  <c r="O34" i="10"/>
  <c r="O34" i="9"/>
  <c r="M26" i="7"/>
  <c r="P26" i="7" s="1"/>
  <c r="N329" i="20"/>
  <c r="P329" i="20" s="1"/>
  <c r="N20" i="19"/>
  <c r="N18" i="19" s="1"/>
  <c r="L68" i="18"/>
  <c r="L66" i="18" s="1"/>
  <c r="O70" i="18"/>
  <c r="P252" i="16"/>
  <c r="M250" i="16"/>
  <c r="P250" i="16" s="1"/>
  <c r="O122" i="14"/>
  <c r="L120" i="14"/>
  <c r="P312" i="16"/>
  <c r="M310" i="16"/>
  <c r="P310" i="16" s="1"/>
  <c r="N66" i="12"/>
  <c r="O331" i="14"/>
  <c r="O144" i="6"/>
  <c r="L142" i="6"/>
  <c r="L144" i="1"/>
  <c r="O144" i="1" s="1"/>
  <c r="N11" i="7"/>
  <c r="N9" i="7" s="1"/>
  <c r="N33" i="1"/>
  <c r="N13" i="1" s="1"/>
  <c r="P222" i="9"/>
  <c r="M220" i="9"/>
  <c r="P220" i="9" s="1"/>
  <c r="P68" i="4"/>
  <c r="M66" i="4"/>
  <c r="P66" i="4" s="1"/>
  <c r="P142" i="19"/>
  <c r="N28" i="14"/>
  <c r="L140" i="10"/>
  <c r="O140" i="10" s="1"/>
  <c r="N28" i="11"/>
  <c r="N37" i="3"/>
  <c r="N11" i="20"/>
  <c r="N9" i="20" s="1"/>
  <c r="N29" i="20"/>
  <c r="N28" i="20" s="1"/>
  <c r="P252" i="20"/>
  <c r="M250" i="20"/>
  <c r="P250" i="20" s="1"/>
  <c r="O144" i="19"/>
  <c r="L142" i="19"/>
  <c r="P53" i="20"/>
  <c r="P66" i="19"/>
  <c r="L120" i="18"/>
  <c r="O122" i="18"/>
  <c r="P312" i="20"/>
  <c r="M310" i="20"/>
  <c r="P310" i="20" s="1"/>
  <c r="N28" i="19"/>
  <c r="N29" i="16"/>
  <c r="N28" i="16" s="1"/>
  <c r="N11" i="16"/>
  <c r="N9" i="16" s="1"/>
  <c r="L118" i="16"/>
  <c r="O118" i="16" s="1"/>
  <c r="P222" i="15"/>
  <c r="M220" i="15"/>
  <c r="P220" i="15" s="1"/>
  <c r="L310" i="14"/>
  <c r="O310" i="14" s="1"/>
  <c r="L120" i="11"/>
  <c r="O122" i="11"/>
  <c r="P43" i="8"/>
  <c r="O31" i="12"/>
  <c r="L29" i="12"/>
  <c r="O29" i="12" s="1"/>
  <c r="L11" i="12"/>
  <c r="P142" i="2"/>
  <c r="M140" i="2"/>
  <c r="P140" i="2" s="1"/>
  <c r="P252" i="7"/>
  <c r="M250" i="7"/>
  <c r="P250" i="7" s="1"/>
  <c r="P273" i="3"/>
  <c r="M271" i="3"/>
  <c r="P271" i="3" s="1"/>
  <c r="L41" i="6"/>
  <c r="O41" i="6" s="1"/>
  <c r="O43" i="6"/>
  <c r="N29" i="3"/>
  <c r="N28" i="3" s="1"/>
  <c r="N11" i="3"/>
  <c r="N9" i="3" s="1"/>
  <c r="L14" i="16"/>
  <c r="O14" i="16" s="1"/>
  <c r="P16" i="21"/>
  <c r="O34" i="19"/>
  <c r="O250" i="17"/>
  <c r="N12" i="16"/>
  <c r="N10" i="16" s="1"/>
  <c r="L66" i="11"/>
  <c r="O66" i="11" s="1"/>
  <c r="L118" i="5"/>
  <c r="O118" i="5" s="1"/>
  <c r="P331" i="21"/>
  <c r="M329" i="21"/>
  <c r="P329" i="21" s="1"/>
  <c r="P55" i="20"/>
  <c r="L222" i="18"/>
  <c r="O224" i="18"/>
  <c r="O34" i="20"/>
  <c r="P312" i="11"/>
  <c r="M310" i="11"/>
  <c r="P310" i="11" s="1"/>
  <c r="O314" i="10"/>
  <c r="L312" i="10"/>
  <c r="L292" i="11"/>
  <c r="O294" i="11"/>
  <c r="P96" i="8"/>
  <c r="M94" i="8"/>
  <c r="P94" i="8" s="1"/>
  <c r="O554" i="1"/>
  <c r="L33" i="1"/>
  <c r="M310" i="18"/>
  <c r="P310" i="18" s="1"/>
  <c r="O34" i="3"/>
  <c r="L273" i="18"/>
  <c r="O275" i="18"/>
  <c r="P55" i="17"/>
  <c r="P96" i="14"/>
  <c r="M94" i="14"/>
  <c r="P94" i="14" s="1"/>
  <c r="P252" i="10"/>
  <c r="M250" i="10"/>
  <c r="P250" i="10" s="1"/>
  <c r="P312" i="7"/>
  <c r="M310" i="7"/>
  <c r="P310" i="7" s="1"/>
  <c r="M290" i="2"/>
  <c r="P290" i="2" s="1"/>
  <c r="P292" i="2"/>
  <c r="L312" i="7"/>
  <c r="O314" i="7"/>
  <c r="P331" i="6"/>
  <c r="M329" i="6"/>
  <c r="P329" i="6" s="1"/>
  <c r="P140" i="19"/>
  <c r="N20" i="21"/>
  <c r="N18" i="21" s="1"/>
  <c r="O16" i="14"/>
  <c r="O34" i="11"/>
  <c r="N37" i="13"/>
  <c r="M220" i="14"/>
  <c r="P220" i="14" s="1"/>
  <c r="M310" i="8"/>
  <c r="P310" i="8" s="1"/>
  <c r="P66" i="8"/>
  <c r="P94" i="3"/>
  <c r="M329" i="3"/>
  <c r="P329" i="3" s="1"/>
  <c r="L275" i="1"/>
  <c r="O275" i="1" s="1"/>
  <c r="O333" i="19"/>
  <c r="L331" i="19"/>
  <c r="N11" i="18"/>
  <c r="N9" i="18" s="1"/>
  <c r="P120" i="17"/>
  <c r="M118" i="17"/>
  <c r="P118" i="17" s="1"/>
  <c r="P292" i="18"/>
  <c r="M290" i="18"/>
  <c r="P290" i="18" s="1"/>
  <c r="O254" i="9"/>
  <c r="L254" i="1"/>
  <c r="O254" i="1" s="1"/>
  <c r="L294" i="1"/>
  <c r="O294" i="1" s="1"/>
  <c r="N28" i="9"/>
  <c r="L41" i="7"/>
  <c r="O41" i="7" s="1"/>
  <c r="O43" i="7"/>
  <c r="O331" i="12"/>
  <c r="P252" i="5"/>
  <c r="M250" i="5"/>
  <c r="P250" i="5" s="1"/>
  <c r="O292" i="4"/>
  <c r="L290" i="4"/>
  <c r="O290" i="4" s="1"/>
  <c r="P140" i="6"/>
  <c r="K651" i="1"/>
  <c r="L96" i="21"/>
  <c r="L94" i="21" s="1"/>
  <c r="O98" i="21"/>
  <c r="O144" i="17"/>
  <c r="L142" i="17"/>
  <c r="M271" i="15"/>
  <c r="P271" i="15" s="1"/>
  <c r="M140" i="18"/>
  <c r="P140" i="18" s="1"/>
  <c r="P142" i="18"/>
  <c r="P49" i="13"/>
  <c r="M43" i="13"/>
  <c r="O31" i="16"/>
  <c r="L29" i="16"/>
  <c r="O29" i="16" s="1"/>
  <c r="L11" i="16"/>
  <c r="P292" i="5"/>
  <c r="M290" i="5"/>
  <c r="P290" i="5" s="1"/>
  <c r="O312" i="3"/>
  <c r="K573" i="1"/>
  <c r="M41" i="20"/>
  <c r="P43" i="20"/>
  <c r="P41" i="21"/>
  <c r="N310" i="1"/>
  <c r="M329" i="8"/>
  <c r="P329" i="8" s="1"/>
  <c r="P331" i="8"/>
  <c r="L9" i="9"/>
  <c r="O11" i="9"/>
  <c r="O310" i="2"/>
  <c r="P22" i="21"/>
  <c r="M20" i="21"/>
  <c r="M12" i="21"/>
  <c r="O96" i="20"/>
  <c r="L94" i="20"/>
  <c r="O94" i="20" s="1"/>
  <c r="L638" i="21"/>
  <c r="O640" i="21"/>
  <c r="O23" i="21"/>
  <c r="L13" i="21"/>
  <c r="O13" i="21" s="1"/>
  <c r="M271" i="20"/>
  <c r="P271" i="20" s="1"/>
  <c r="L13" i="20"/>
  <c r="O13" i="20" s="1"/>
  <c r="O23" i="20"/>
  <c r="P11" i="21"/>
  <c r="M9" i="21"/>
  <c r="P43" i="21"/>
  <c r="P252" i="21"/>
  <c r="M250" i="21"/>
  <c r="P250" i="21" s="1"/>
  <c r="P22" i="20"/>
  <c r="M12" i="20"/>
  <c r="M310" i="19"/>
  <c r="P310" i="19" s="1"/>
  <c r="P19" i="19"/>
  <c r="L13" i="19"/>
  <c r="O13" i="19" s="1"/>
  <c r="P43" i="17"/>
  <c r="M41" i="17"/>
  <c r="O32" i="19"/>
  <c r="L30" i="19"/>
  <c r="O30" i="19" s="1"/>
  <c r="O31" i="18"/>
  <c r="L29" i="18"/>
  <c r="L11" i="18"/>
  <c r="O24" i="17"/>
  <c r="L14" i="17"/>
  <c r="O14" i="17" s="1"/>
  <c r="O252" i="17"/>
  <c r="N252" i="1"/>
  <c r="L13" i="18"/>
  <c r="O13" i="18" s="1"/>
  <c r="O23" i="18"/>
  <c r="O640" i="16"/>
  <c r="L638" i="16"/>
  <c r="P26" i="16"/>
  <c r="M16" i="16"/>
  <c r="P16" i="16" s="1"/>
  <c r="O34" i="17"/>
  <c r="O640" i="17"/>
  <c r="L638" i="17"/>
  <c r="O11" i="15"/>
  <c r="L9" i="15"/>
  <c r="O640" i="13"/>
  <c r="L638" i="13"/>
  <c r="O24" i="13"/>
  <c r="L14" i="13"/>
  <c r="O14" i="13" s="1"/>
  <c r="P22" i="16"/>
  <c r="M12" i="16"/>
  <c r="M20" i="16"/>
  <c r="P41" i="15"/>
  <c r="M331" i="14"/>
  <c r="O57" i="15"/>
  <c r="L22" i="15"/>
  <c r="L55" i="15"/>
  <c r="O640" i="12"/>
  <c r="L638" i="12"/>
  <c r="O26" i="15"/>
  <c r="O19" i="12"/>
  <c r="M9" i="11"/>
  <c r="P11" i="11"/>
  <c r="N12" i="10"/>
  <c r="N10" i="10" s="1"/>
  <c r="N8" i="10" s="1"/>
  <c r="N20" i="10"/>
  <c r="N18" i="10" s="1"/>
  <c r="O314" i="9"/>
  <c r="L312" i="9"/>
  <c r="L314" i="1"/>
  <c r="O314" i="1" s="1"/>
  <c r="L22" i="9"/>
  <c r="O45" i="9"/>
  <c r="L43" i="9"/>
  <c r="L66" i="8"/>
  <c r="O66" i="8" s="1"/>
  <c r="O57" i="10"/>
  <c r="L55" i="10"/>
  <c r="M290" i="9"/>
  <c r="P290" i="9" s="1"/>
  <c r="P292" i="9"/>
  <c r="P49" i="10"/>
  <c r="M26" i="10"/>
  <c r="L29" i="10"/>
  <c r="O31" i="10"/>
  <c r="L11" i="10"/>
  <c r="O96" i="10"/>
  <c r="L94" i="10"/>
  <c r="O94" i="10" s="1"/>
  <c r="O43" i="10"/>
  <c r="P220" i="8"/>
  <c r="O292" i="8"/>
  <c r="L290" i="8"/>
  <c r="O290" i="8" s="1"/>
  <c r="N9" i="11"/>
  <c r="O19" i="8"/>
  <c r="O31" i="11"/>
  <c r="L11" i="11"/>
  <c r="L29" i="11"/>
  <c r="L30" i="9"/>
  <c r="O30" i="9" s="1"/>
  <c r="O32" i="9"/>
  <c r="N12" i="7"/>
  <c r="N10" i="7" s="1"/>
  <c r="N20" i="7"/>
  <c r="N18" i="7" s="1"/>
  <c r="O312" i="6"/>
  <c r="L310" i="6"/>
  <c r="O310" i="6" s="1"/>
  <c r="P19" i="7"/>
  <c r="N11" i="6"/>
  <c r="N9" i="6" s="1"/>
  <c r="O140" i="2"/>
  <c r="L13" i="6"/>
  <c r="O13" i="6" s="1"/>
  <c r="O32" i="5"/>
  <c r="L30" i="5"/>
  <c r="O30" i="5" s="1"/>
  <c r="N290" i="1"/>
  <c r="O24" i="5"/>
  <c r="L14" i="5"/>
  <c r="O14" i="5" s="1"/>
  <c r="L250" i="9"/>
  <c r="O250" i="9" s="1"/>
  <c r="N20" i="8"/>
  <c r="N18" i="8" s="1"/>
  <c r="L250" i="7"/>
  <c r="O250" i="7" s="1"/>
  <c r="P55" i="6"/>
  <c r="M53" i="6"/>
  <c r="O23" i="2"/>
  <c r="L13" i="2"/>
  <c r="O13" i="2" s="1"/>
  <c r="P55" i="5"/>
  <c r="M28" i="6"/>
  <c r="P28" i="6" s="1"/>
  <c r="N12" i="3"/>
  <c r="N10" i="3" s="1"/>
  <c r="N20" i="3"/>
  <c r="N18" i="3" s="1"/>
  <c r="L29" i="2"/>
  <c r="O31" i="2"/>
  <c r="O32" i="4"/>
  <c r="L30" i="4"/>
  <c r="O30" i="4" s="1"/>
  <c r="P142" i="4"/>
  <c r="N140" i="4"/>
  <c r="N37" i="4" s="1"/>
  <c r="O457" i="1"/>
  <c r="L32" i="1"/>
  <c r="P222" i="3"/>
  <c r="M220" i="3"/>
  <c r="M222" i="1"/>
  <c r="N68" i="1"/>
  <c r="L16" i="2"/>
  <c r="O16" i="2" s="1"/>
  <c r="O26" i="2"/>
  <c r="M329" i="5"/>
  <c r="P329" i="5" s="1"/>
  <c r="M53" i="4"/>
  <c r="P53" i="4" s="1"/>
  <c r="P55" i="4"/>
  <c r="L14" i="4"/>
  <c r="O14" i="4" s="1"/>
  <c r="O142" i="3"/>
  <c r="L140" i="3"/>
  <c r="O140" i="3" s="1"/>
  <c r="P74" i="3"/>
  <c r="M68" i="3"/>
  <c r="M74" i="1"/>
  <c r="P74" i="1" s="1"/>
  <c r="O41" i="2"/>
  <c r="O11" i="17"/>
  <c r="L9" i="17"/>
  <c r="O122" i="17"/>
  <c r="L120" i="17"/>
  <c r="L122" i="1"/>
  <c r="O122" i="1" s="1"/>
  <c r="M28" i="16"/>
  <c r="P28" i="16" s="1"/>
  <c r="P29" i="16"/>
  <c r="O16" i="18"/>
  <c r="O26" i="16"/>
  <c r="L16" i="16"/>
  <c r="O16" i="16" s="1"/>
  <c r="O23" i="16"/>
  <c r="L13" i="16"/>
  <c r="O13" i="16" s="1"/>
  <c r="N12" i="18"/>
  <c r="N10" i="18" s="1"/>
  <c r="N20" i="18"/>
  <c r="N18" i="18" s="1"/>
  <c r="O24" i="15"/>
  <c r="L14" i="15"/>
  <c r="O14" i="15" s="1"/>
  <c r="P11" i="12"/>
  <c r="M9" i="12"/>
  <c r="O273" i="15"/>
  <c r="L271" i="15"/>
  <c r="O271" i="15" s="1"/>
  <c r="P19" i="15"/>
  <c r="O96" i="14"/>
  <c r="L94" i="14"/>
  <c r="O94" i="14" s="1"/>
  <c r="P252" i="13"/>
  <c r="M250" i="13"/>
  <c r="P250" i="13" s="1"/>
  <c r="P68" i="11"/>
  <c r="M66" i="11"/>
  <c r="P66" i="11" s="1"/>
  <c r="O23" i="15"/>
  <c r="L13" i="15"/>
  <c r="O13" i="15" s="1"/>
  <c r="P142" i="10"/>
  <c r="M142" i="1"/>
  <c r="P41" i="9"/>
  <c r="L13" i="10"/>
  <c r="O13" i="10" s="1"/>
  <c r="O23" i="10"/>
  <c r="O31" i="8"/>
  <c r="L29" i="8"/>
  <c r="P43" i="10"/>
  <c r="M41" i="10"/>
  <c r="O24" i="8"/>
  <c r="L14" i="8"/>
  <c r="O14" i="8" s="1"/>
  <c r="M140" i="10"/>
  <c r="P140" i="10" s="1"/>
  <c r="M94" i="9"/>
  <c r="P96" i="9"/>
  <c r="O26" i="7"/>
  <c r="L16" i="7"/>
  <c r="O16" i="7" s="1"/>
  <c r="P96" i="6"/>
  <c r="N96" i="1"/>
  <c r="P11" i="6"/>
  <c r="M9" i="6"/>
  <c r="O11" i="7"/>
  <c r="L9" i="7"/>
  <c r="L11" i="5"/>
  <c r="O31" i="5"/>
  <c r="L29" i="5"/>
  <c r="P22" i="5"/>
  <c r="M12" i="5"/>
  <c r="M20" i="5"/>
  <c r="O640" i="5"/>
  <c r="L638" i="5"/>
  <c r="P142" i="9"/>
  <c r="N140" i="9"/>
  <c r="O16" i="8"/>
  <c r="P273" i="8"/>
  <c r="N271" i="8"/>
  <c r="N273" i="1"/>
  <c r="N12" i="8"/>
  <c r="N10" i="8" s="1"/>
  <c r="M20" i="6"/>
  <c r="P22" i="6"/>
  <c r="M12" i="6"/>
  <c r="O23" i="5"/>
  <c r="L13" i="5"/>
  <c r="O13" i="5" s="1"/>
  <c r="O118" i="3"/>
  <c r="O312" i="2"/>
  <c r="P140" i="5"/>
  <c r="L118" i="4"/>
  <c r="O118" i="4" s="1"/>
  <c r="P142" i="3"/>
  <c r="N142" i="1"/>
  <c r="P120" i="3"/>
  <c r="M120" i="1"/>
  <c r="M26" i="2"/>
  <c r="P49" i="2"/>
  <c r="M49" i="1"/>
  <c r="O638" i="4"/>
  <c r="L636" i="4"/>
  <c r="O636" i="4" s="1"/>
  <c r="M20" i="4"/>
  <c r="P22" i="4"/>
  <c r="M12" i="4"/>
  <c r="O638" i="2"/>
  <c r="L636" i="2"/>
  <c r="O636" i="2" s="1"/>
  <c r="P19" i="1"/>
  <c r="M9" i="20"/>
  <c r="P11" i="20"/>
  <c r="N94" i="21"/>
  <c r="O26" i="19"/>
  <c r="L16" i="19"/>
  <c r="O16" i="19" s="1"/>
  <c r="O120" i="20"/>
  <c r="L118" i="20"/>
  <c r="O32" i="20"/>
  <c r="L30" i="20"/>
  <c r="O30" i="20" s="1"/>
  <c r="N12" i="21"/>
  <c r="N10" i="21" s="1"/>
  <c r="M331" i="19"/>
  <c r="P337" i="19"/>
  <c r="N20" i="20"/>
  <c r="N18" i="20" s="1"/>
  <c r="O26" i="20"/>
  <c r="L16" i="20"/>
  <c r="O16" i="20" s="1"/>
  <c r="P11" i="19"/>
  <c r="M9" i="19"/>
  <c r="M53" i="18"/>
  <c r="P53" i="18" s="1"/>
  <c r="P55" i="18"/>
  <c r="P102" i="17"/>
  <c r="M96" i="17"/>
  <c r="O26" i="17"/>
  <c r="L16" i="17"/>
  <c r="O16" i="17" s="1"/>
  <c r="P22" i="19"/>
  <c r="M12" i="19"/>
  <c r="O638" i="18"/>
  <c r="L636" i="18"/>
  <c r="O636" i="18" s="1"/>
  <c r="O23" i="17"/>
  <c r="L13" i="17"/>
  <c r="O13" i="17" s="1"/>
  <c r="L30" i="17"/>
  <c r="O30" i="17" s="1"/>
  <c r="O32" i="17"/>
  <c r="P250" i="17"/>
  <c r="P9" i="16"/>
  <c r="O26" i="18"/>
  <c r="L140" i="16"/>
  <c r="O140" i="16" s="1"/>
  <c r="L222" i="16"/>
  <c r="O224" i="16"/>
  <c r="O292" i="16"/>
  <c r="L290" i="16"/>
  <c r="O290" i="16" s="1"/>
  <c r="N12" i="15"/>
  <c r="N10" i="15" s="1"/>
  <c r="N20" i="15"/>
  <c r="O30" i="15"/>
  <c r="O31" i="14"/>
  <c r="L29" i="14"/>
  <c r="L11" i="14"/>
  <c r="M329" i="16"/>
  <c r="P329" i="16" s="1"/>
  <c r="P331" i="16"/>
  <c r="M9" i="15"/>
  <c r="P11" i="15"/>
  <c r="P16" i="15"/>
  <c r="O222" i="14"/>
  <c r="L220" i="14"/>
  <c r="O220" i="14" s="1"/>
  <c r="O273" i="13"/>
  <c r="L271" i="13"/>
  <c r="O271" i="13" s="1"/>
  <c r="O26" i="14"/>
  <c r="L16" i="13"/>
  <c r="O16" i="13" s="1"/>
  <c r="O26" i="13"/>
  <c r="P68" i="12"/>
  <c r="M66" i="12"/>
  <c r="O32" i="11"/>
  <c r="L30" i="11"/>
  <c r="O30" i="11" s="1"/>
  <c r="P22" i="12"/>
  <c r="M20" i="12"/>
  <c r="M12" i="12"/>
  <c r="O292" i="10"/>
  <c r="L290" i="10"/>
  <c r="O290" i="10" s="1"/>
  <c r="L30" i="12"/>
  <c r="O32" i="12"/>
  <c r="O32" i="14"/>
  <c r="O224" i="13"/>
  <c r="L222" i="13"/>
  <c r="L224" i="1"/>
  <c r="O224" i="1" s="1"/>
  <c r="L271" i="11"/>
  <c r="O271" i="11" s="1"/>
  <c r="O640" i="9"/>
  <c r="L638" i="9"/>
  <c r="P19" i="10"/>
  <c r="O41" i="10"/>
  <c r="O23" i="9"/>
  <c r="L13" i="9"/>
  <c r="O13" i="9" s="1"/>
  <c r="L43" i="8"/>
  <c r="O45" i="8"/>
  <c r="L22" i="8"/>
  <c r="L45" i="1"/>
  <c r="P22" i="8"/>
  <c r="M12" i="8"/>
  <c r="O24" i="12"/>
  <c r="L14" i="12"/>
  <c r="O14" i="12" s="1"/>
  <c r="O55" i="9"/>
  <c r="O26" i="9"/>
  <c r="L16" i="9"/>
  <c r="O16" i="9" s="1"/>
  <c r="L13" i="8"/>
  <c r="O13" i="8" s="1"/>
  <c r="O23" i="8"/>
  <c r="P19" i="9"/>
  <c r="P252" i="8"/>
  <c r="M250" i="8"/>
  <c r="P250" i="8" s="1"/>
  <c r="O142" i="9"/>
  <c r="N12" i="6"/>
  <c r="N10" i="6" s="1"/>
  <c r="N20" i="6"/>
  <c r="N18" i="6" s="1"/>
  <c r="L41" i="5"/>
  <c r="O26" i="8"/>
  <c r="P26" i="6"/>
  <c r="M16" i="6"/>
  <c r="P16" i="6" s="1"/>
  <c r="M331" i="7"/>
  <c r="O31" i="6"/>
  <c r="L29" i="6"/>
  <c r="L11" i="6"/>
  <c r="O98" i="6"/>
  <c r="L96" i="6"/>
  <c r="L98" i="1"/>
  <c r="O98" i="1" s="1"/>
  <c r="M9" i="4"/>
  <c r="P11" i="4"/>
  <c r="O24" i="3"/>
  <c r="L14" i="3"/>
  <c r="O14" i="3" s="1"/>
  <c r="O648" i="1"/>
  <c r="L640" i="1"/>
  <c r="P55" i="2"/>
  <c r="N12" i="4"/>
  <c r="N10" i="4" s="1"/>
  <c r="N8" i="4" s="1"/>
  <c r="N20" i="4"/>
  <c r="N18" i="4" s="1"/>
  <c r="P22" i="3"/>
  <c r="M12" i="3"/>
  <c r="O26" i="3"/>
  <c r="L16" i="3"/>
  <c r="O16" i="3" s="1"/>
  <c r="P120" i="2"/>
  <c r="N118" i="2"/>
  <c r="P118" i="2" s="1"/>
  <c r="N120" i="1"/>
  <c r="O459" i="1"/>
  <c r="L34" i="1"/>
  <c r="O120" i="3"/>
  <c r="P252" i="2"/>
  <c r="M250" i="2"/>
  <c r="M252" i="1"/>
  <c r="O19" i="1"/>
  <c r="P11" i="1"/>
  <c r="M9" i="1"/>
  <c r="O31" i="21"/>
  <c r="L29" i="21"/>
  <c r="L11" i="21"/>
  <c r="O292" i="20"/>
  <c r="L290" i="20"/>
  <c r="O290" i="20" s="1"/>
  <c r="M26" i="20"/>
  <c r="M20" i="20" s="1"/>
  <c r="P49" i="20"/>
  <c r="O70" i="20"/>
  <c r="L68" i="20"/>
  <c r="L29" i="19"/>
  <c r="O31" i="19"/>
  <c r="L11" i="19"/>
  <c r="P337" i="17"/>
  <c r="M331" i="17"/>
  <c r="P74" i="17"/>
  <c r="M68" i="17"/>
  <c r="O98" i="19"/>
  <c r="L96" i="19"/>
  <c r="O43" i="16"/>
  <c r="L41" i="16"/>
  <c r="N20" i="16"/>
  <c r="N18" i="16" s="1"/>
  <c r="O23" i="14"/>
  <c r="L13" i="14"/>
  <c r="O13" i="14" s="1"/>
  <c r="P22" i="13"/>
  <c r="M12" i="13"/>
  <c r="P26" i="15"/>
  <c r="N20" i="14"/>
  <c r="N18" i="14" s="1"/>
  <c r="P102" i="13"/>
  <c r="M96" i="13"/>
  <c r="M26" i="13"/>
  <c r="M20" i="13" s="1"/>
  <c r="M329" i="12"/>
  <c r="P329" i="12" s="1"/>
  <c r="P331" i="12"/>
  <c r="P41" i="14"/>
  <c r="L22" i="17"/>
  <c r="P19" i="14"/>
  <c r="O19" i="14"/>
  <c r="P273" i="12"/>
  <c r="M271" i="12"/>
  <c r="P271" i="12" s="1"/>
  <c r="O26" i="12"/>
  <c r="L16" i="12"/>
  <c r="N20" i="11"/>
  <c r="N18" i="11" s="1"/>
  <c r="N12" i="11"/>
  <c r="N10" i="11" s="1"/>
  <c r="P142" i="14"/>
  <c r="M140" i="14"/>
  <c r="P140" i="14" s="1"/>
  <c r="O96" i="11"/>
  <c r="L94" i="11"/>
  <c r="O94" i="11" s="1"/>
  <c r="P29" i="11"/>
  <c r="M28" i="11"/>
  <c r="P28" i="11" s="1"/>
  <c r="L29" i="9"/>
  <c r="O31" i="9"/>
  <c r="P19" i="8"/>
  <c r="L14" i="9"/>
  <c r="O14" i="9" s="1"/>
  <c r="O24" i="9"/>
  <c r="L11" i="8"/>
  <c r="P41" i="8"/>
  <c r="O314" i="12"/>
  <c r="L312" i="12"/>
  <c r="O640" i="7"/>
  <c r="L638" i="7"/>
  <c r="O32" i="13"/>
  <c r="L30" i="13"/>
  <c r="O30" i="13" s="1"/>
  <c r="O32" i="8"/>
  <c r="P11" i="9"/>
  <c r="M9" i="9"/>
  <c r="P337" i="8"/>
  <c r="M26" i="8"/>
  <c r="P9" i="5"/>
  <c r="P29" i="5"/>
  <c r="M28" i="5"/>
  <c r="P28" i="5" s="1"/>
  <c r="L13" i="13"/>
  <c r="O13" i="13" s="1"/>
  <c r="L220" i="9"/>
  <c r="O220" i="9" s="1"/>
  <c r="O222" i="9"/>
  <c r="O32" i="6"/>
  <c r="L30" i="6"/>
  <c r="O30" i="6" s="1"/>
  <c r="N94" i="6"/>
  <c r="O19" i="2"/>
  <c r="O24" i="6"/>
  <c r="L14" i="6"/>
  <c r="O14" i="6" s="1"/>
  <c r="P312" i="2"/>
  <c r="M310" i="2"/>
  <c r="M312" i="1"/>
  <c r="O640" i="3"/>
  <c r="L638" i="3"/>
  <c r="M41" i="2"/>
  <c r="P43" i="2"/>
  <c r="O23" i="4"/>
  <c r="L13" i="4"/>
  <c r="O13" i="4" s="1"/>
  <c r="L55" i="3"/>
  <c r="O57" i="3"/>
  <c r="L57" i="1"/>
  <c r="O70" i="2"/>
  <c r="L68" i="2"/>
  <c r="L70" i="1"/>
  <c r="O70" i="1" s="1"/>
  <c r="N20" i="2"/>
  <c r="N18" i="2" s="1"/>
  <c r="N12" i="2"/>
  <c r="N10" i="2" s="1"/>
  <c r="N8" i="2" s="1"/>
  <c r="L14" i="2"/>
  <c r="O14" i="2" s="1"/>
  <c r="O24" i="2"/>
  <c r="L22" i="3"/>
  <c r="O640" i="20"/>
  <c r="L638" i="20"/>
  <c r="O640" i="19"/>
  <c r="L638" i="19"/>
  <c r="P19" i="18"/>
  <c r="N12" i="17"/>
  <c r="N10" i="17" s="1"/>
  <c r="N20" i="17"/>
  <c r="N18" i="17" s="1"/>
  <c r="O640" i="15"/>
  <c r="L638" i="15"/>
  <c r="M66" i="16"/>
  <c r="P66" i="16" s="1"/>
  <c r="P68" i="16"/>
  <c r="N12" i="12"/>
  <c r="N20" i="12"/>
  <c r="N18" i="12" s="1"/>
  <c r="P22" i="11"/>
  <c r="M12" i="11"/>
  <c r="O57" i="14"/>
  <c r="L22" i="14"/>
  <c r="L55" i="14"/>
  <c r="M9" i="14"/>
  <c r="P11" i="14"/>
  <c r="L55" i="12"/>
  <c r="O57" i="12"/>
  <c r="L22" i="12"/>
  <c r="N312" i="1"/>
  <c r="P43" i="11"/>
  <c r="N41" i="11"/>
  <c r="M53" i="9"/>
  <c r="P53" i="9" s="1"/>
  <c r="P55" i="9"/>
  <c r="M9" i="8"/>
  <c r="P11" i="8"/>
  <c r="O32" i="10"/>
  <c r="L30" i="10"/>
  <c r="O30" i="10" s="1"/>
  <c r="M271" i="10"/>
  <c r="P271" i="10" s="1"/>
  <c r="P11" i="10"/>
  <c r="M9" i="10"/>
  <c r="L250" i="13"/>
  <c r="O250" i="13" s="1"/>
  <c r="M53" i="10"/>
  <c r="P53" i="10" s="1"/>
  <c r="P55" i="10"/>
  <c r="L30" i="16"/>
  <c r="O32" i="16"/>
  <c r="P102" i="11"/>
  <c r="M96" i="11"/>
  <c r="M102" i="1"/>
  <c r="P102" i="1" s="1"/>
  <c r="P120" i="9"/>
  <c r="N118" i="9"/>
  <c r="L55" i="8"/>
  <c r="O57" i="8"/>
  <c r="P43" i="9"/>
  <c r="O30" i="8"/>
  <c r="P30" i="10"/>
  <c r="M28" i="10"/>
  <c r="P28" i="10" s="1"/>
  <c r="P11" i="7"/>
  <c r="M9" i="7"/>
  <c r="N220" i="7"/>
  <c r="P220" i="7" s="1"/>
  <c r="N222" i="1"/>
  <c r="P55" i="7"/>
  <c r="M53" i="7"/>
  <c r="P53" i="7" s="1"/>
  <c r="L118" i="8"/>
  <c r="O118" i="8" s="1"/>
  <c r="O292" i="7"/>
  <c r="L290" i="7"/>
  <c r="O290" i="7" s="1"/>
  <c r="O331" i="5"/>
  <c r="L329" i="5"/>
  <c r="O329" i="5" s="1"/>
  <c r="P19" i="3"/>
  <c r="O252" i="2"/>
  <c r="L9" i="2"/>
  <c r="O11" i="2"/>
  <c r="N37" i="5"/>
  <c r="P43" i="4"/>
  <c r="M41" i="4"/>
  <c r="O57" i="4"/>
  <c r="L22" i="4"/>
  <c r="L55" i="4"/>
  <c r="O23" i="3"/>
  <c r="L13" i="3"/>
  <c r="O13" i="3" s="1"/>
  <c r="L30" i="3"/>
  <c r="O30" i="3" s="1"/>
  <c r="O32" i="3"/>
  <c r="O31" i="3"/>
  <c r="L11" i="3"/>
  <c r="L29" i="3"/>
  <c r="P271" i="2"/>
  <c r="L14" i="7"/>
  <c r="O14" i="7" s="1"/>
  <c r="P26" i="4"/>
  <c r="M16" i="4"/>
  <c r="P16" i="4" s="1"/>
  <c r="P96" i="3"/>
  <c r="O26" i="21"/>
  <c r="L16" i="21"/>
  <c r="O16" i="21" s="1"/>
  <c r="O19" i="20"/>
  <c r="P271" i="19"/>
  <c r="O57" i="19"/>
  <c r="L22" i="19"/>
  <c r="L55" i="19"/>
  <c r="N329" i="18"/>
  <c r="P329" i="18" s="1"/>
  <c r="N331" i="1"/>
  <c r="P55" i="19"/>
  <c r="M53" i="19"/>
  <c r="O31" i="17"/>
  <c r="L29" i="17"/>
  <c r="O24" i="19"/>
  <c r="L14" i="19"/>
  <c r="O14" i="19" s="1"/>
  <c r="P22" i="17"/>
  <c r="M12" i="17"/>
  <c r="O57" i="21"/>
  <c r="L55" i="21"/>
  <c r="P312" i="21"/>
  <c r="M310" i="21"/>
  <c r="P310" i="21" s="1"/>
  <c r="O11" i="20"/>
  <c r="L9" i="20"/>
  <c r="M220" i="19"/>
  <c r="P220" i="19" s="1"/>
  <c r="L29" i="20"/>
  <c r="O31" i="20"/>
  <c r="L22" i="20"/>
  <c r="O45" i="20"/>
  <c r="L43" i="20"/>
  <c r="O252" i="19"/>
  <c r="L250" i="19"/>
  <c r="O250" i="19" s="1"/>
  <c r="P30" i="18"/>
  <c r="M28" i="18"/>
  <c r="P28" i="18" s="1"/>
  <c r="O68" i="19"/>
  <c r="L66" i="19"/>
  <c r="O66" i="19" s="1"/>
  <c r="O19" i="17"/>
  <c r="P49" i="17"/>
  <c r="M26" i="17"/>
  <c r="N37" i="19"/>
  <c r="N66" i="18"/>
  <c r="L14" i="18"/>
  <c r="O14" i="18" s="1"/>
  <c r="M9" i="18"/>
  <c r="P11" i="18"/>
  <c r="O57" i="18"/>
  <c r="L55" i="18"/>
  <c r="L220" i="17"/>
  <c r="O220" i="17" s="1"/>
  <c r="O96" i="15"/>
  <c r="L94" i="15"/>
  <c r="O94" i="15" s="1"/>
  <c r="L310" i="13"/>
  <c r="O310" i="13" s="1"/>
  <c r="O640" i="14"/>
  <c r="L638" i="14"/>
  <c r="N11" i="14"/>
  <c r="N9" i="14" s="1"/>
  <c r="O31" i="13"/>
  <c r="L11" i="13"/>
  <c r="L29" i="13"/>
  <c r="L41" i="13"/>
  <c r="P120" i="11"/>
  <c r="M118" i="11"/>
  <c r="P118" i="11" s="1"/>
  <c r="O24" i="14"/>
  <c r="L14" i="14"/>
  <c r="O14" i="14" s="1"/>
  <c r="O640" i="11"/>
  <c r="L638" i="11"/>
  <c r="O24" i="11"/>
  <c r="L14" i="11"/>
  <c r="O14" i="11" s="1"/>
  <c r="M26" i="14"/>
  <c r="M20" i="14" s="1"/>
  <c r="O23" i="12"/>
  <c r="L13" i="12"/>
  <c r="O13" i="12" s="1"/>
  <c r="O16" i="15"/>
  <c r="N20" i="13"/>
  <c r="N18" i="13" s="1"/>
  <c r="L13" i="11"/>
  <c r="O13" i="11" s="1"/>
  <c r="O23" i="11"/>
  <c r="P22" i="14"/>
  <c r="M12" i="14"/>
  <c r="N11" i="13"/>
  <c r="N9" i="13" s="1"/>
  <c r="L16" i="11"/>
  <c r="O16" i="11" s="1"/>
  <c r="O26" i="11"/>
  <c r="L53" i="9"/>
  <c r="O53" i="9" s="1"/>
  <c r="L638" i="8"/>
  <c r="O640" i="8"/>
  <c r="M329" i="13"/>
  <c r="P329" i="13" s="1"/>
  <c r="L271" i="10"/>
  <c r="O271" i="10" s="1"/>
  <c r="L140" i="8"/>
  <c r="O140" i="8" s="1"/>
  <c r="N16" i="12"/>
  <c r="P16" i="12" s="1"/>
  <c r="P26" i="12"/>
  <c r="P273" i="9"/>
  <c r="M271" i="9"/>
  <c r="P271" i="9" s="1"/>
  <c r="M273" i="1"/>
  <c r="N12" i="9"/>
  <c r="N10" i="9" s="1"/>
  <c r="N20" i="9"/>
  <c r="N18" i="9" s="1"/>
  <c r="O26" i="6"/>
  <c r="L16" i="6"/>
  <c r="O16" i="6" s="1"/>
  <c r="P22" i="9"/>
  <c r="M12" i="9"/>
  <c r="O34" i="8"/>
  <c r="M41" i="5"/>
  <c r="P43" i="5"/>
  <c r="O26" i="10"/>
  <c r="L16" i="10"/>
  <c r="O16" i="10" s="1"/>
  <c r="P22" i="7"/>
  <c r="M12" i="7"/>
  <c r="M28" i="7"/>
  <c r="P28" i="7" s="1"/>
  <c r="O252" i="8"/>
  <c r="L250" i="8"/>
  <c r="O250" i="8" s="1"/>
  <c r="O26" i="5"/>
  <c r="L16" i="5"/>
  <c r="M331" i="2"/>
  <c r="P337" i="2"/>
  <c r="M337" i="1"/>
  <c r="P337" i="1" s="1"/>
  <c r="O96" i="9"/>
  <c r="N94" i="9"/>
  <c r="O94" i="9" s="1"/>
  <c r="O222" i="7"/>
  <c r="L220" i="7"/>
  <c r="P292" i="6"/>
  <c r="M290" i="6"/>
  <c r="P290" i="6" s="1"/>
  <c r="O68" i="6"/>
  <c r="L66" i="6"/>
  <c r="O66" i="6" s="1"/>
  <c r="N20" i="5"/>
  <c r="N18" i="5" s="1"/>
  <c r="N12" i="5"/>
  <c r="O252" i="6"/>
  <c r="L250" i="6"/>
  <c r="O250" i="6" s="1"/>
  <c r="M9" i="3"/>
  <c r="P11" i="3"/>
  <c r="N16" i="5"/>
  <c r="P16" i="5" s="1"/>
  <c r="P26" i="5"/>
  <c r="P140" i="3"/>
  <c r="O34" i="2"/>
  <c r="P30" i="4"/>
  <c r="M28" i="4"/>
  <c r="P28" i="4" s="1"/>
  <c r="P41" i="3"/>
  <c r="L250" i="2"/>
  <c r="P292" i="3"/>
  <c r="M290" i="3"/>
  <c r="M292" i="1"/>
  <c r="N53" i="2"/>
  <c r="O96" i="4"/>
  <c r="L94" i="4"/>
  <c r="O94" i="4" s="1"/>
  <c r="O118" i="20" l="1"/>
  <c r="L329" i="15"/>
  <c r="O329" i="15" s="1"/>
  <c r="O43" i="3"/>
  <c r="L329" i="13"/>
  <c r="O329" i="13" s="1"/>
  <c r="L94" i="13"/>
  <c r="O94" i="13" s="1"/>
  <c r="L290" i="13"/>
  <c r="O290" i="13" s="1"/>
  <c r="O292" i="2"/>
  <c r="P12" i="18"/>
  <c r="L329" i="6"/>
  <c r="O329" i="6" s="1"/>
  <c r="L41" i="18"/>
  <c r="O41" i="18" s="1"/>
  <c r="L271" i="16"/>
  <c r="O271" i="16" s="1"/>
  <c r="N37" i="11"/>
  <c r="P68" i="9"/>
  <c r="L329" i="16"/>
  <c r="O329" i="16" s="1"/>
  <c r="N8" i="17"/>
  <c r="L41" i="21"/>
  <c r="O41" i="21" s="1"/>
  <c r="L12" i="5"/>
  <c r="L10" i="5" s="1"/>
  <c r="L310" i="5"/>
  <c r="O310" i="5" s="1"/>
  <c r="O68" i="12"/>
  <c r="O66" i="12"/>
  <c r="O273" i="8"/>
  <c r="L66" i="16"/>
  <c r="O66" i="16" s="1"/>
  <c r="M16" i="19"/>
  <c r="P16" i="19" s="1"/>
  <c r="N53" i="1"/>
  <c r="P53" i="1" s="1"/>
  <c r="M16" i="3"/>
  <c r="P16" i="3" s="1"/>
  <c r="O273" i="14"/>
  <c r="L329" i="20"/>
  <c r="O329" i="20" s="1"/>
  <c r="N8" i="16"/>
  <c r="O222" i="15"/>
  <c r="L220" i="20"/>
  <c r="O220" i="20" s="1"/>
  <c r="L271" i="17"/>
  <c r="O271" i="17" s="1"/>
  <c r="L220" i="5"/>
  <c r="O220" i="5" s="1"/>
  <c r="L118" i="6"/>
  <c r="O118" i="6" s="1"/>
  <c r="L310" i="17"/>
  <c r="O310" i="17" s="1"/>
  <c r="L66" i="13"/>
  <c r="O66" i="13" s="1"/>
  <c r="O43" i="19"/>
  <c r="M16" i="18"/>
  <c r="P16" i="18" s="1"/>
  <c r="O331" i="18"/>
  <c r="L41" i="17"/>
  <c r="O41" i="17" s="1"/>
  <c r="P331" i="10"/>
  <c r="L271" i="2"/>
  <c r="O271" i="2" s="1"/>
  <c r="O142" i="13"/>
  <c r="L310" i="11"/>
  <c r="O310" i="11" s="1"/>
  <c r="N8" i="8"/>
  <c r="O43" i="12"/>
  <c r="L329" i="17"/>
  <c r="O329" i="17" s="1"/>
  <c r="O329" i="9"/>
  <c r="O96" i="18"/>
  <c r="L220" i="8"/>
  <c r="O220" i="8" s="1"/>
  <c r="L220" i="21"/>
  <c r="O220" i="21" s="1"/>
  <c r="O252" i="12"/>
  <c r="L310" i="4"/>
  <c r="O310" i="4" s="1"/>
  <c r="L118" i="21"/>
  <c r="O118" i="21" s="1"/>
  <c r="L12" i="16"/>
  <c r="L10" i="16" s="1"/>
  <c r="L20" i="10"/>
  <c r="O20" i="10" s="1"/>
  <c r="L140" i="18"/>
  <c r="O140" i="18" s="1"/>
  <c r="O273" i="7"/>
  <c r="L290" i="3"/>
  <c r="O290" i="3" s="1"/>
  <c r="M20" i="9"/>
  <c r="M18" i="9" s="1"/>
  <c r="P18" i="9" s="1"/>
  <c r="M20" i="19"/>
  <c r="M18" i="19" s="1"/>
  <c r="P18" i="19" s="1"/>
  <c r="L271" i="9"/>
  <c r="O271" i="9" s="1"/>
  <c r="L220" i="2"/>
  <c r="O220" i="2" s="1"/>
  <c r="P26" i="9"/>
  <c r="O96" i="17"/>
  <c r="O96" i="12"/>
  <c r="L271" i="5"/>
  <c r="O271" i="5" s="1"/>
  <c r="L329" i="3"/>
  <c r="O329" i="3" s="1"/>
  <c r="L20" i="6"/>
  <c r="L18" i="6" s="1"/>
  <c r="O18" i="6" s="1"/>
  <c r="O252" i="4"/>
  <c r="O22" i="5"/>
  <c r="O96" i="16"/>
  <c r="L20" i="13"/>
  <c r="L18" i="13" s="1"/>
  <c r="O18" i="13" s="1"/>
  <c r="L271" i="21"/>
  <c r="O271" i="21" s="1"/>
  <c r="O22" i="13"/>
  <c r="O222" i="11"/>
  <c r="M66" i="20"/>
  <c r="P66" i="20" s="1"/>
  <c r="O312" i="15"/>
  <c r="L310" i="15"/>
  <c r="O310" i="15" s="1"/>
  <c r="L66" i="21"/>
  <c r="O66" i="21" s="1"/>
  <c r="O273" i="3"/>
  <c r="O118" i="9"/>
  <c r="P66" i="12"/>
  <c r="L12" i="21"/>
  <c r="O12" i="21" s="1"/>
  <c r="M20" i="7"/>
  <c r="P20" i="7" s="1"/>
  <c r="L140" i="7"/>
  <c r="O140" i="7" s="1"/>
  <c r="O120" i="9"/>
  <c r="L290" i="21"/>
  <c r="O290" i="21" s="1"/>
  <c r="N271" i="1"/>
  <c r="L20" i="21"/>
  <c r="L18" i="21" s="1"/>
  <c r="O18" i="21" s="1"/>
  <c r="L66" i="5"/>
  <c r="O66" i="5" s="1"/>
  <c r="L310" i="16"/>
  <c r="O310" i="16" s="1"/>
  <c r="L53" i="20"/>
  <c r="O53" i="20" s="1"/>
  <c r="O292" i="14"/>
  <c r="L118" i="15"/>
  <c r="O118" i="15" s="1"/>
  <c r="L140" i="20"/>
  <c r="O140" i="20" s="1"/>
  <c r="L20" i="2"/>
  <c r="L18" i="2" s="1"/>
  <c r="O18" i="2" s="1"/>
  <c r="L636" i="6"/>
  <c r="O636" i="6" s="1"/>
  <c r="L250" i="3"/>
  <c r="O250" i="3" s="1"/>
  <c r="L41" i="4"/>
  <c r="O41" i="4" s="1"/>
  <c r="P43" i="19"/>
  <c r="N8" i="14"/>
  <c r="L118" i="12"/>
  <c r="O118" i="12" s="1"/>
  <c r="M16" i="7"/>
  <c r="P16" i="7" s="1"/>
  <c r="L12" i="6"/>
  <c r="L10" i="6" s="1"/>
  <c r="O10" i="6" s="1"/>
  <c r="L41" i="11"/>
  <c r="O41" i="11" s="1"/>
  <c r="L290" i="12"/>
  <c r="O290" i="12" s="1"/>
  <c r="O252" i="16"/>
  <c r="L250" i="16"/>
  <c r="O250" i="16" s="1"/>
  <c r="O638" i="10"/>
  <c r="L118" i="19"/>
  <c r="O118" i="19" s="1"/>
  <c r="O96" i="2"/>
  <c r="P252" i="1"/>
  <c r="L310" i="18"/>
  <c r="O310" i="18" s="1"/>
  <c r="L250" i="18"/>
  <c r="O250" i="18" s="1"/>
  <c r="P250" i="14"/>
  <c r="N250" i="1"/>
  <c r="N8" i="15"/>
  <c r="L20" i="7"/>
  <c r="L18" i="7" s="1"/>
  <c r="O18" i="7" s="1"/>
  <c r="N37" i="12"/>
  <c r="L310" i="21"/>
  <c r="O310" i="21" s="1"/>
  <c r="N66" i="1"/>
  <c r="L66" i="9"/>
  <c r="O66" i="9" s="1"/>
  <c r="P140" i="15"/>
  <c r="P20" i="14"/>
  <c r="N8" i="7"/>
  <c r="L250" i="10"/>
  <c r="O250" i="10" s="1"/>
  <c r="L329" i="11"/>
  <c r="O329" i="11" s="1"/>
  <c r="O68" i="3"/>
  <c r="O331" i="9"/>
  <c r="N8" i="19"/>
  <c r="P271" i="8"/>
  <c r="L12" i="7"/>
  <c r="O12" i="7" s="1"/>
  <c r="L271" i="4"/>
  <c r="O271" i="4" s="1"/>
  <c r="O22" i="16"/>
  <c r="L140" i="11"/>
  <c r="O140" i="11" s="1"/>
  <c r="L273" i="1"/>
  <c r="O273" i="1" s="1"/>
  <c r="P20" i="15"/>
  <c r="P20" i="19"/>
  <c r="M20" i="11"/>
  <c r="P20" i="11" s="1"/>
  <c r="L94" i="7"/>
  <c r="O94" i="7" s="1"/>
  <c r="O22" i="11"/>
  <c r="L12" i="10"/>
  <c r="O12" i="10" s="1"/>
  <c r="O55" i="5"/>
  <c r="L331" i="1"/>
  <c r="O331" i="1" s="1"/>
  <c r="N8" i="9"/>
  <c r="L12" i="2"/>
  <c r="O12" i="2" s="1"/>
  <c r="O292" i="15"/>
  <c r="O273" i="19"/>
  <c r="N8" i="20"/>
  <c r="N29" i="1"/>
  <c r="N28" i="1" s="1"/>
  <c r="O53" i="11"/>
  <c r="L310" i="20"/>
  <c r="O310" i="20" s="1"/>
  <c r="L66" i="14"/>
  <c r="O66" i="14" s="1"/>
  <c r="L329" i="7"/>
  <c r="O329" i="7" s="1"/>
  <c r="P96" i="15"/>
  <c r="P26" i="3"/>
  <c r="P26" i="18"/>
  <c r="N37" i="10"/>
  <c r="L220" i="6"/>
  <c r="O220" i="6" s="1"/>
  <c r="O220" i="10"/>
  <c r="M94" i="5"/>
  <c r="P94" i="5" s="1"/>
  <c r="L250" i="15"/>
  <c r="O250" i="15" s="1"/>
  <c r="L28" i="7"/>
  <c r="O28" i="7" s="1"/>
  <c r="M96" i="1"/>
  <c r="P96" i="1" s="1"/>
  <c r="O55" i="17"/>
  <c r="L290" i="6"/>
  <c r="O290" i="6" s="1"/>
  <c r="L94" i="3"/>
  <c r="O94" i="3" s="1"/>
  <c r="P292" i="1"/>
  <c r="P12" i="15"/>
  <c r="M329" i="11"/>
  <c r="P329" i="11" s="1"/>
  <c r="L252" i="1"/>
  <c r="O252" i="1" s="1"/>
  <c r="N8" i="13"/>
  <c r="L53" i="7"/>
  <c r="O53" i="7" s="1"/>
  <c r="M37" i="8"/>
  <c r="L20" i="18"/>
  <c r="O20" i="18" s="1"/>
  <c r="L250" i="14"/>
  <c r="O250" i="14" s="1"/>
  <c r="L12" i="18"/>
  <c r="O12" i="18" s="1"/>
  <c r="L140" i="14"/>
  <c r="O140" i="14" s="1"/>
  <c r="O252" i="14"/>
  <c r="L250" i="21"/>
  <c r="O250" i="21" s="1"/>
  <c r="O252" i="11"/>
  <c r="L250" i="11"/>
  <c r="O250" i="11" s="1"/>
  <c r="O222" i="4"/>
  <c r="L220" i="4"/>
  <c r="O220" i="4" s="1"/>
  <c r="L140" i="4"/>
  <c r="O140" i="4" s="1"/>
  <c r="L290" i="19"/>
  <c r="O290" i="19" s="1"/>
  <c r="M16" i="11"/>
  <c r="P16" i="11" s="1"/>
  <c r="L20" i="11"/>
  <c r="L18" i="11" s="1"/>
  <c r="O18" i="11" s="1"/>
  <c r="O55" i="2"/>
  <c r="L220" i="19"/>
  <c r="O220" i="19" s="1"/>
  <c r="P20" i="18"/>
  <c r="L329" i="10"/>
  <c r="O329" i="10" s="1"/>
  <c r="O142" i="12"/>
  <c r="L140" i="12"/>
  <c r="O140" i="12" s="1"/>
  <c r="O68" i="7"/>
  <c r="L66" i="7"/>
  <c r="O66" i="7" s="1"/>
  <c r="P18" i="18"/>
  <c r="O140" i="15"/>
  <c r="O222" i="3"/>
  <c r="L220" i="3"/>
  <c r="O220" i="3" s="1"/>
  <c r="L66" i="15"/>
  <c r="O66" i="15" s="1"/>
  <c r="O68" i="15"/>
  <c r="O220" i="7"/>
  <c r="P12" i="10"/>
  <c r="O120" i="10"/>
  <c r="L118" i="10"/>
  <c r="O118" i="10" s="1"/>
  <c r="N37" i="20"/>
  <c r="L142" i="1"/>
  <c r="O142" i="1" s="1"/>
  <c r="O26" i="1"/>
  <c r="L16" i="1"/>
  <c r="O16" i="1" s="1"/>
  <c r="O252" i="5"/>
  <c r="L250" i="5"/>
  <c r="O250" i="5" s="1"/>
  <c r="L94" i="5"/>
  <c r="O94" i="5" s="1"/>
  <c r="O96" i="5"/>
  <c r="L222" i="1"/>
  <c r="O222" i="1" s="1"/>
  <c r="N8" i="21"/>
  <c r="P140" i="4"/>
  <c r="P273" i="1"/>
  <c r="N8" i="18"/>
  <c r="L28" i="15"/>
  <c r="O28" i="15" s="1"/>
  <c r="O273" i="20"/>
  <c r="L271" i="20"/>
  <c r="O271" i="20" s="1"/>
  <c r="O68" i="18"/>
  <c r="L29" i="1"/>
  <c r="O29" i="1" s="1"/>
  <c r="O31" i="1"/>
  <c r="L11" i="1"/>
  <c r="P10" i="15"/>
  <c r="L118" i="7"/>
  <c r="O118" i="7" s="1"/>
  <c r="O120" i="7"/>
  <c r="O292" i="5"/>
  <c r="L290" i="5"/>
  <c r="O290" i="5" s="1"/>
  <c r="P271" i="6"/>
  <c r="O271" i="6"/>
  <c r="N12" i="1"/>
  <c r="N20" i="1"/>
  <c r="N18" i="1" s="1"/>
  <c r="P22" i="1"/>
  <c r="L310" i="7"/>
  <c r="O310" i="7" s="1"/>
  <c r="O312" i="7"/>
  <c r="L290" i="11"/>
  <c r="O290" i="11" s="1"/>
  <c r="O292" i="11"/>
  <c r="O120" i="14"/>
  <c r="L118" i="14"/>
  <c r="O118" i="14" s="1"/>
  <c r="N37" i="2"/>
  <c r="N8" i="3"/>
  <c r="M37" i="15"/>
  <c r="P37" i="15" s="1"/>
  <c r="O11" i="16"/>
  <c r="L9" i="16"/>
  <c r="O9" i="16" s="1"/>
  <c r="O33" i="1"/>
  <c r="L13" i="1"/>
  <c r="O13" i="1" s="1"/>
  <c r="L310" i="10"/>
  <c r="O310" i="10" s="1"/>
  <c r="O312" i="10"/>
  <c r="L118" i="18"/>
  <c r="O118" i="18" s="1"/>
  <c r="O120" i="18"/>
  <c r="P18" i="3"/>
  <c r="O96" i="21"/>
  <c r="L28" i="4"/>
  <c r="O28" i="4" s="1"/>
  <c r="N37" i="8"/>
  <c r="N10" i="5"/>
  <c r="N8" i="5" s="1"/>
  <c r="M271" i="1"/>
  <c r="O142" i="17"/>
  <c r="L140" i="17"/>
  <c r="O140" i="17" s="1"/>
  <c r="O222" i="18"/>
  <c r="L220" i="18"/>
  <c r="O220" i="18" s="1"/>
  <c r="P20" i="3"/>
  <c r="P43" i="13"/>
  <c r="M41" i="13"/>
  <c r="P41" i="13" s="1"/>
  <c r="O331" i="19"/>
  <c r="L329" i="19"/>
  <c r="O329" i="19" s="1"/>
  <c r="O120" i="11"/>
  <c r="L118" i="11"/>
  <c r="O118" i="11" s="1"/>
  <c r="O142" i="19"/>
  <c r="L140" i="19"/>
  <c r="O140" i="19" s="1"/>
  <c r="M140" i="1"/>
  <c r="L96" i="1"/>
  <c r="O96" i="1" s="1"/>
  <c r="L292" i="1"/>
  <c r="O292" i="1" s="1"/>
  <c r="L120" i="1"/>
  <c r="O120" i="1" s="1"/>
  <c r="L271" i="18"/>
  <c r="O271" i="18" s="1"/>
  <c r="O273" i="18"/>
  <c r="O11" i="12"/>
  <c r="L9" i="12"/>
  <c r="O9" i="12" s="1"/>
  <c r="L140" i="6"/>
  <c r="O140" i="6" s="1"/>
  <c r="O142" i="6"/>
  <c r="P20" i="20"/>
  <c r="M18" i="20"/>
  <c r="P18" i="20" s="1"/>
  <c r="L636" i="8"/>
  <c r="O636" i="8" s="1"/>
  <c r="O638" i="8"/>
  <c r="P9" i="18"/>
  <c r="P331" i="2"/>
  <c r="M329" i="2"/>
  <c r="M331" i="1"/>
  <c r="P331" i="1" s="1"/>
  <c r="O41" i="13"/>
  <c r="O11" i="13"/>
  <c r="L9" i="13"/>
  <c r="P26" i="17"/>
  <c r="M16" i="17"/>
  <c r="P16" i="17" s="1"/>
  <c r="M20" i="17"/>
  <c r="O22" i="19"/>
  <c r="L12" i="19"/>
  <c r="L20" i="19"/>
  <c r="P9" i="7"/>
  <c r="L12" i="14"/>
  <c r="L20" i="14"/>
  <c r="O22" i="14"/>
  <c r="L9" i="8"/>
  <c r="O11" i="8"/>
  <c r="P26" i="13"/>
  <c r="M16" i="13"/>
  <c r="P16" i="13" s="1"/>
  <c r="O20" i="16"/>
  <c r="L18" i="16"/>
  <c r="O18" i="16" s="1"/>
  <c r="P9" i="19"/>
  <c r="O94" i="21"/>
  <c r="P94" i="21"/>
  <c r="P120" i="1"/>
  <c r="P12" i="2"/>
  <c r="O29" i="5"/>
  <c r="L28" i="5"/>
  <c r="O28" i="5" s="1"/>
  <c r="O29" i="8"/>
  <c r="L28" i="8"/>
  <c r="O28" i="8" s="1"/>
  <c r="O250" i="2"/>
  <c r="O16" i="5"/>
  <c r="P12" i="7"/>
  <c r="P26" i="14"/>
  <c r="M16" i="14"/>
  <c r="P16" i="14" s="1"/>
  <c r="O29" i="20"/>
  <c r="L28" i="20"/>
  <c r="O28" i="20" s="1"/>
  <c r="P12" i="17"/>
  <c r="P53" i="19"/>
  <c r="N37" i="9"/>
  <c r="O12" i="13"/>
  <c r="L10" i="13"/>
  <c r="O10" i="13" s="1"/>
  <c r="P9" i="9"/>
  <c r="O22" i="17"/>
  <c r="L12" i="17"/>
  <c r="L20" i="17"/>
  <c r="P96" i="13"/>
  <c r="M94" i="13"/>
  <c r="P68" i="17"/>
  <c r="M66" i="17"/>
  <c r="P66" i="17" s="1"/>
  <c r="O29" i="19"/>
  <c r="L28" i="19"/>
  <c r="O28" i="19" s="1"/>
  <c r="P250" i="2"/>
  <c r="M250" i="1"/>
  <c r="M118" i="1"/>
  <c r="N329" i="1"/>
  <c r="O96" i="6"/>
  <c r="L94" i="6"/>
  <c r="O94" i="6" s="1"/>
  <c r="L43" i="1"/>
  <c r="L22" i="1"/>
  <c r="O45" i="1"/>
  <c r="P118" i="9"/>
  <c r="P41" i="11"/>
  <c r="P9" i="15"/>
  <c r="M8" i="15"/>
  <c r="P331" i="19"/>
  <c r="M329" i="19"/>
  <c r="P329" i="19" s="1"/>
  <c r="O638" i="5"/>
  <c r="L636" i="5"/>
  <c r="O636" i="5" s="1"/>
  <c r="O9" i="17"/>
  <c r="P220" i="3"/>
  <c r="M220" i="1"/>
  <c r="O29" i="2"/>
  <c r="L28" i="2"/>
  <c r="O28" i="2" s="1"/>
  <c r="O20" i="5"/>
  <c r="L18" i="5"/>
  <c r="O18" i="5" s="1"/>
  <c r="N8" i="6"/>
  <c r="O271" i="8"/>
  <c r="O55" i="10"/>
  <c r="L53" i="10"/>
  <c r="L20" i="15"/>
  <c r="L12" i="15"/>
  <c r="O22" i="15"/>
  <c r="M18" i="16"/>
  <c r="P18" i="16" s="1"/>
  <c r="P20" i="16"/>
  <c r="N140" i="1"/>
  <c r="O55" i="18"/>
  <c r="L53" i="18"/>
  <c r="O53" i="18" s="1"/>
  <c r="O43" i="20"/>
  <c r="L41" i="20"/>
  <c r="L28" i="3"/>
  <c r="O28" i="3" s="1"/>
  <c r="O29" i="3"/>
  <c r="P41" i="4"/>
  <c r="M37" i="4"/>
  <c r="P37" i="4" s="1"/>
  <c r="P96" i="11"/>
  <c r="M94" i="11"/>
  <c r="O55" i="12"/>
  <c r="L53" i="12"/>
  <c r="N10" i="12"/>
  <c r="N8" i="12" s="1"/>
  <c r="O638" i="19"/>
  <c r="L636" i="19"/>
  <c r="O636" i="19" s="1"/>
  <c r="O57" i="1"/>
  <c r="L55" i="1"/>
  <c r="P41" i="2"/>
  <c r="P312" i="1"/>
  <c r="O312" i="12"/>
  <c r="L310" i="12"/>
  <c r="O310" i="12" s="1"/>
  <c r="O29" i="9"/>
  <c r="L28" i="9"/>
  <c r="O28" i="9" s="1"/>
  <c r="O96" i="19"/>
  <c r="L94" i="19"/>
  <c r="O94" i="19" s="1"/>
  <c r="O68" i="20"/>
  <c r="L66" i="20"/>
  <c r="O66" i="20" s="1"/>
  <c r="O11" i="21"/>
  <c r="L9" i="21"/>
  <c r="O22" i="8"/>
  <c r="L12" i="8"/>
  <c r="L20" i="8"/>
  <c r="O30" i="12"/>
  <c r="L28" i="12"/>
  <c r="O28" i="12" s="1"/>
  <c r="P12" i="12"/>
  <c r="M10" i="12"/>
  <c r="M8" i="12" s="1"/>
  <c r="P96" i="17"/>
  <c r="M94" i="17"/>
  <c r="P94" i="17" s="1"/>
  <c r="L312" i="1"/>
  <c r="O312" i="1" s="1"/>
  <c r="P12" i="6"/>
  <c r="M10" i="6"/>
  <c r="P10" i="6" s="1"/>
  <c r="O11" i="5"/>
  <c r="L9" i="5"/>
  <c r="M37" i="10"/>
  <c r="P41" i="10"/>
  <c r="L28" i="11"/>
  <c r="O28" i="11" s="1"/>
  <c r="O29" i="11"/>
  <c r="O29" i="10"/>
  <c r="L28" i="10"/>
  <c r="O28" i="10" s="1"/>
  <c r="O312" i="9"/>
  <c r="L310" i="9"/>
  <c r="P12" i="16"/>
  <c r="M10" i="16"/>
  <c r="O9" i="15"/>
  <c r="P9" i="21"/>
  <c r="P12" i="21"/>
  <c r="M10" i="21"/>
  <c r="P10" i="21" s="1"/>
  <c r="O638" i="14"/>
  <c r="L636" i="14"/>
  <c r="O636" i="14" s="1"/>
  <c r="O9" i="20"/>
  <c r="O11" i="3"/>
  <c r="L9" i="3"/>
  <c r="O55" i="8"/>
  <c r="L53" i="8"/>
  <c r="O53" i="8" s="1"/>
  <c r="O22" i="3"/>
  <c r="L12" i="3"/>
  <c r="L20" i="3"/>
  <c r="P310" i="2"/>
  <c r="M310" i="1"/>
  <c r="P310" i="1" s="1"/>
  <c r="P94" i="6"/>
  <c r="N37" i="6"/>
  <c r="M16" i="8"/>
  <c r="P16" i="8" s="1"/>
  <c r="P26" i="8"/>
  <c r="P331" i="17"/>
  <c r="M329" i="17"/>
  <c r="P329" i="17" s="1"/>
  <c r="L28" i="21"/>
  <c r="O28" i="21" s="1"/>
  <c r="O29" i="21"/>
  <c r="P12" i="3"/>
  <c r="N94" i="1"/>
  <c r="O11" i="6"/>
  <c r="L9" i="6"/>
  <c r="O222" i="13"/>
  <c r="L220" i="13"/>
  <c r="O220" i="13" s="1"/>
  <c r="P20" i="12"/>
  <c r="M18" i="12"/>
  <c r="P18" i="12" s="1"/>
  <c r="O222" i="16"/>
  <c r="L220" i="16"/>
  <c r="O220" i="16" s="1"/>
  <c r="M10" i="19"/>
  <c r="P10" i="19" s="1"/>
  <c r="P12" i="19"/>
  <c r="P9" i="20"/>
  <c r="M43" i="1"/>
  <c r="P49" i="1"/>
  <c r="M26" i="1"/>
  <c r="P20" i="5"/>
  <c r="M18" i="5"/>
  <c r="P18" i="5" s="1"/>
  <c r="O9" i="7"/>
  <c r="N18" i="15"/>
  <c r="P18" i="15" s="1"/>
  <c r="P9" i="12"/>
  <c r="P68" i="3"/>
  <c r="M66" i="3"/>
  <c r="M68" i="1"/>
  <c r="P68" i="1" s="1"/>
  <c r="O32" i="1"/>
  <c r="L30" i="1"/>
  <c r="O329" i="18"/>
  <c r="O11" i="11"/>
  <c r="L9" i="11"/>
  <c r="P26" i="10"/>
  <c r="M16" i="10"/>
  <c r="M20" i="10"/>
  <c r="P9" i="11"/>
  <c r="P12" i="20"/>
  <c r="P20" i="21"/>
  <c r="M18" i="21"/>
  <c r="P18" i="21" s="1"/>
  <c r="P53" i="2"/>
  <c r="P9" i="3"/>
  <c r="O638" i="11"/>
  <c r="L636" i="11"/>
  <c r="O636" i="11" s="1"/>
  <c r="O66" i="18"/>
  <c r="P66" i="18"/>
  <c r="O22" i="20"/>
  <c r="L12" i="20"/>
  <c r="L20" i="20"/>
  <c r="O55" i="21"/>
  <c r="L53" i="21"/>
  <c r="O53" i="21" s="1"/>
  <c r="O9" i="2"/>
  <c r="P9" i="14"/>
  <c r="O638" i="15"/>
  <c r="L636" i="15"/>
  <c r="O636" i="15" s="1"/>
  <c r="L636" i="20"/>
  <c r="O636" i="20" s="1"/>
  <c r="O638" i="20"/>
  <c r="O55" i="3"/>
  <c r="L53" i="3"/>
  <c r="O638" i="3"/>
  <c r="L636" i="3"/>
  <c r="O636" i="3" s="1"/>
  <c r="M18" i="13"/>
  <c r="P18" i="13" s="1"/>
  <c r="P20" i="13"/>
  <c r="O41" i="16"/>
  <c r="O290" i="2"/>
  <c r="N118" i="1"/>
  <c r="O118" i="2"/>
  <c r="O29" i="6"/>
  <c r="L28" i="6"/>
  <c r="O28" i="6" s="1"/>
  <c r="O41" i="5"/>
  <c r="M20" i="8"/>
  <c r="O43" i="8"/>
  <c r="L41" i="8"/>
  <c r="M37" i="12"/>
  <c r="O11" i="14"/>
  <c r="L9" i="14"/>
  <c r="P12" i="4"/>
  <c r="M10" i="4"/>
  <c r="P10" i="4" s="1"/>
  <c r="P20" i="6"/>
  <c r="M18" i="6"/>
  <c r="P18" i="6" s="1"/>
  <c r="P12" i="5"/>
  <c r="M10" i="5"/>
  <c r="P94" i="9"/>
  <c r="M37" i="16"/>
  <c r="P37" i="16" s="1"/>
  <c r="N37" i="18"/>
  <c r="O120" i="17"/>
  <c r="L118" i="17"/>
  <c r="O118" i="17" s="1"/>
  <c r="P53" i="6"/>
  <c r="M37" i="6"/>
  <c r="N8" i="11"/>
  <c r="O43" i="9"/>
  <c r="L41" i="9"/>
  <c r="O638" i="12"/>
  <c r="L636" i="12"/>
  <c r="O636" i="12" s="1"/>
  <c r="P331" i="14"/>
  <c r="M329" i="14"/>
  <c r="O638" i="17"/>
  <c r="L636" i="17"/>
  <c r="O636" i="17" s="1"/>
  <c r="P41" i="17"/>
  <c r="O9" i="9"/>
  <c r="N37" i="21"/>
  <c r="P41" i="5"/>
  <c r="P290" i="3"/>
  <c r="M290" i="1"/>
  <c r="P290" i="1" s="1"/>
  <c r="O29" i="17"/>
  <c r="L28" i="17"/>
  <c r="O28" i="17" s="1"/>
  <c r="L53" i="19"/>
  <c r="O55" i="19"/>
  <c r="M37" i="21"/>
  <c r="O55" i="4"/>
  <c r="L53" i="4"/>
  <c r="O53" i="2"/>
  <c r="N220" i="1"/>
  <c r="N37" i="7"/>
  <c r="O30" i="16"/>
  <c r="L28" i="16"/>
  <c r="O28" i="16" s="1"/>
  <c r="P9" i="10"/>
  <c r="P9" i="8"/>
  <c r="O55" i="14"/>
  <c r="L53" i="14"/>
  <c r="P12" i="11"/>
  <c r="O16" i="12"/>
  <c r="M18" i="14"/>
  <c r="P18" i="14" s="1"/>
  <c r="P12" i="13"/>
  <c r="L9" i="19"/>
  <c r="O11" i="19"/>
  <c r="P26" i="20"/>
  <c r="M16" i="20"/>
  <c r="P16" i="20" s="1"/>
  <c r="P9" i="1"/>
  <c r="L14" i="1"/>
  <c r="O14" i="1" s="1"/>
  <c r="O34" i="1"/>
  <c r="O640" i="1"/>
  <c r="L638" i="1"/>
  <c r="P9" i="4"/>
  <c r="P12" i="8"/>
  <c r="O638" i="9"/>
  <c r="L636" i="9"/>
  <c r="O636" i="9" s="1"/>
  <c r="L28" i="14"/>
  <c r="O28" i="14" s="1"/>
  <c r="O29" i="14"/>
  <c r="P26" i="2"/>
  <c r="M16" i="2"/>
  <c r="M20" i="2"/>
  <c r="O140" i="9"/>
  <c r="P140" i="9"/>
  <c r="P9" i="6"/>
  <c r="M37" i="9"/>
  <c r="O12" i="11"/>
  <c r="L10" i="11"/>
  <c r="O10" i="11" s="1"/>
  <c r="O638" i="16"/>
  <c r="L636" i="16"/>
  <c r="O636" i="16" s="1"/>
  <c r="O11" i="18"/>
  <c r="L9" i="18"/>
  <c r="L636" i="21"/>
  <c r="O636" i="21" s="1"/>
  <c r="O638" i="21"/>
  <c r="M10" i="9"/>
  <c r="P10" i="9" s="1"/>
  <c r="P12" i="9"/>
  <c r="P12" i="14"/>
  <c r="L28" i="13"/>
  <c r="O28" i="13" s="1"/>
  <c r="O29" i="13"/>
  <c r="O22" i="4"/>
  <c r="L12" i="4"/>
  <c r="L20" i="4"/>
  <c r="L20" i="12"/>
  <c r="O22" i="12"/>
  <c r="L12" i="12"/>
  <c r="O68" i="2"/>
  <c r="L66" i="2"/>
  <c r="L68" i="1"/>
  <c r="O68" i="1" s="1"/>
  <c r="L636" i="7"/>
  <c r="O636" i="7" s="1"/>
  <c r="O638" i="7"/>
  <c r="M329" i="7"/>
  <c r="P331" i="7"/>
  <c r="P20" i="4"/>
  <c r="M18" i="4"/>
  <c r="P18" i="4" s="1"/>
  <c r="P142" i="1"/>
  <c r="P222" i="1"/>
  <c r="L9" i="10"/>
  <c r="O11" i="10"/>
  <c r="L12" i="9"/>
  <c r="L20" i="9"/>
  <c r="O22" i="9"/>
  <c r="O55" i="15"/>
  <c r="L53" i="15"/>
  <c r="L636" i="13"/>
  <c r="O636" i="13" s="1"/>
  <c r="O638" i="13"/>
  <c r="L28" i="18"/>
  <c r="O28" i="18" s="1"/>
  <c r="O29" i="18"/>
  <c r="M37" i="18"/>
  <c r="P41" i="20"/>
  <c r="M10" i="3" l="1"/>
  <c r="P10" i="3" s="1"/>
  <c r="O20" i="2"/>
  <c r="O12" i="16"/>
  <c r="O20" i="13"/>
  <c r="O12" i="5"/>
  <c r="M10" i="18"/>
  <c r="P10" i="18" s="1"/>
  <c r="L18" i="10"/>
  <c r="O18" i="10" s="1"/>
  <c r="M10" i="7"/>
  <c r="P10" i="7" s="1"/>
  <c r="O20" i="21"/>
  <c r="L10" i="21"/>
  <c r="O10" i="21" s="1"/>
  <c r="P20" i="9"/>
  <c r="O20" i="6"/>
  <c r="M37" i="20"/>
  <c r="P37" i="20" s="1"/>
  <c r="O20" i="7"/>
  <c r="M18" i="7"/>
  <c r="P18" i="7" s="1"/>
  <c r="P271" i="1"/>
  <c r="P8" i="15"/>
  <c r="O12" i="6"/>
  <c r="P37" i="12"/>
  <c r="M18" i="11"/>
  <c r="P18" i="11" s="1"/>
  <c r="L10" i="7"/>
  <c r="O10" i="7" s="1"/>
  <c r="P250" i="1"/>
  <c r="M10" i="11"/>
  <c r="P10" i="11" s="1"/>
  <c r="O10" i="5"/>
  <c r="L10" i="2"/>
  <c r="O10" i="2" s="1"/>
  <c r="L10" i="10"/>
  <c r="O10" i="10" s="1"/>
  <c r="L18" i="18"/>
  <c r="O18" i="18" s="1"/>
  <c r="M10" i="14"/>
  <c r="P10" i="14" s="1"/>
  <c r="O20" i="11"/>
  <c r="M37" i="5"/>
  <c r="P37" i="5" s="1"/>
  <c r="L37" i="16"/>
  <c r="O37" i="16" s="1"/>
  <c r="P37" i="8"/>
  <c r="P37" i="10"/>
  <c r="L10" i="18"/>
  <c r="O10" i="18" s="1"/>
  <c r="L140" i="1"/>
  <c r="O140" i="1" s="1"/>
  <c r="M10" i="13"/>
  <c r="M8" i="13" s="1"/>
  <c r="P8" i="13" s="1"/>
  <c r="L329" i="1"/>
  <c r="O329" i="1" s="1"/>
  <c r="L37" i="7"/>
  <c r="O37" i="7" s="1"/>
  <c r="L37" i="5"/>
  <c r="O37" i="5" s="1"/>
  <c r="L250" i="1"/>
  <c r="O250" i="1" s="1"/>
  <c r="P8" i="12"/>
  <c r="L271" i="1"/>
  <c r="O271" i="1" s="1"/>
  <c r="L290" i="1"/>
  <c r="O290" i="1" s="1"/>
  <c r="N10" i="1"/>
  <c r="N8" i="1" s="1"/>
  <c r="P12" i="1"/>
  <c r="P140" i="1"/>
  <c r="M8" i="4"/>
  <c r="P8" i="4" s="1"/>
  <c r="L37" i="11"/>
  <c r="O37" i="11" s="1"/>
  <c r="O11" i="1"/>
  <c r="L9" i="1"/>
  <c r="O9" i="1" s="1"/>
  <c r="L94" i="1"/>
  <c r="O94" i="1" s="1"/>
  <c r="L37" i="17"/>
  <c r="O37" i="17" s="1"/>
  <c r="L37" i="18"/>
  <c r="O37" i="18" s="1"/>
  <c r="M94" i="1"/>
  <c r="P94" i="1" s="1"/>
  <c r="N37" i="1"/>
  <c r="L37" i="21"/>
  <c r="O37" i="21" s="1"/>
  <c r="L37" i="6"/>
  <c r="O37" i="6" s="1"/>
  <c r="L118" i="1"/>
  <c r="O118" i="1" s="1"/>
  <c r="P10" i="12"/>
  <c r="O20" i="9"/>
  <c r="L18" i="9"/>
  <c r="O18" i="9" s="1"/>
  <c r="L10" i="9"/>
  <c r="O12" i="9"/>
  <c r="O20" i="4"/>
  <c r="L18" i="4"/>
  <c r="O18" i="4" s="1"/>
  <c r="O20" i="15"/>
  <c r="L18" i="15"/>
  <c r="O18" i="15" s="1"/>
  <c r="M37" i="19"/>
  <c r="P37" i="19" s="1"/>
  <c r="P329" i="7"/>
  <c r="M37" i="7"/>
  <c r="P37" i="7" s="1"/>
  <c r="M10" i="8"/>
  <c r="M37" i="17"/>
  <c r="P37" i="17" s="1"/>
  <c r="L10" i="12"/>
  <c r="O12" i="12"/>
  <c r="O9" i="19"/>
  <c r="L37" i="9"/>
  <c r="O37" i="9" s="1"/>
  <c r="O41" i="9"/>
  <c r="P10" i="5"/>
  <c r="M8" i="5"/>
  <c r="P8" i="5" s="1"/>
  <c r="P20" i="8"/>
  <c r="M18" i="8"/>
  <c r="P18" i="8" s="1"/>
  <c r="P20" i="10"/>
  <c r="M18" i="10"/>
  <c r="P18" i="10" s="1"/>
  <c r="L220" i="1"/>
  <c r="O220" i="1" s="1"/>
  <c r="P43" i="1"/>
  <c r="M41" i="1"/>
  <c r="M8" i="6"/>
  <c r="P8" i="6" s="1"/>
  <c r="O9" i="14"/>
  <c r="O53" i="3"/>
  <c r="L37" i="3"/>
  <c r="O37" i="3" s="1"/>
  <c r="M8" i="3"/>
  <c r="P8" i="3" s="1"/>
  <c r="P16" i="10"/>
  <c r="M10" i="10"/>
  <c r="O9" i="3"/>
  <c r="M8" i="21"/>
  <c r="P8" i="21" s="1"/>
  <c r="O53" i="12"/>
  <c r="L37" i="12"/>
  <c r="O37" i="12" s="1"/>
  <c r="O53" i="10"/>
  <c r="L37" i="10"/>
  <c r="O37" i="10" s="1"/>
  <c r="O12" i="14"/>
  <c r="L10" i="14"/>
  <c r="O10" i="14" s="1"/>
  <c r="M18" i="17"/>
  <c r="P18" i="17" s="1"/>
  <c r="P20" i="17"/>
  <c r="L37" i="13"/>
  <c r="O37" i="13" s="1"/>
  <c r="O53" i="19"/>
  <c r="L37" i="19"/>
  <c r="O37" i="19" s="1"/>
  <c r="M10" i="20"/>
  <c r="O30" i="1"/>
  <c r="L28" i="1"/>
  <c r="O28" i="1" s="1"/>
  <c r="O20" i="3"/>
  <c r="L18" i="3"/>
  <c r="O18" i="3" s="1"/>
  <c r="O310" i="9"/>
  <c r="L310" i="1"/>
  <c r="O310" i="1" s="1"/>
  <c r="O20" i="8"/>
  <c r="L18" i="8"/>
  <c r="O18" i="8" s="1"/>
  <c r="O20" i="17"/>
  <c r="L18" i="17"/>
  <c r="O18" i="17" s="1"/>
  <c r="O9" i="8"/>
  <c r="O9" i="5"/>
  <c r="L8" i="5"/>
  <c r="O8" i="5" s="1"/>
  <c r="L10" i="8"/>
  <c r="O10" i="8" s="1"/>
  <c r="O12" i="8"/>
  <c r="P94" i="11"/>
  <c r="M37" i="11"/>
  <c r="P37" i="11" s="1"/>
  <c r="O41" i="20"/>
  <c r="L37" i="20"/>
  <c r="O37" i="20" s="1"/>
  <c r="O12" i="15"/>
  <c r="L10" i="15"/>
  <c r="P220" i="1"/>
  <c r="L10" i="17"/>
  <c r="O12" i="17"/>
  <c r="P329" i="2"/>
  <c r="M329" i="1"/>
  <c r="P329" i="1" s="1"/>
  <c r="O20" i="12"/>
  <c r="L18" i="12"/>
  <c r="O18" i="12" s="1"/>
  <c r="P329" i="14"/>
  <c r="M37" i="14"/>
  <c r="P37" i="14" s="1"/>
  <c r="L636" i="1"/>
  <c r="O636" i="1" s="1"/>
  <c r="O638" i="1"/>
  <c r="O12" i="4"/>
  <c r="L10" i="4"/>
  <c r="O53" i="4"/>
  <c r="L37" i="4"/>
  <c r="O37" i="4" s="1"/>
  <c r="O20" i="20"/>
  <c r="L18" i="20"/>
  <c r="O18" i="20" s="1"/>
  <c r="O20" i="19"/>
  <c r="L18" i="19"/>
  <c r="O18" i="19" s="1"/>
  <c r="L8" i="13"/>
  <c r="O8" i="13" s="1"/>
  <c r="O9" i="13"/>
  <c r="L10" i="3"/>
  <c r="O10" i="3" s="1"/>
  <c r="O12" i="3"/>
  <c r="O66" i="2"/>
  <c r="L66" i="1"/>
  <c r="O66" i="1" s="1"/>
  <c r="L37" i="2"/>
  <c r="O37" i="2" s="1"/>
  <c r="P10" i="16"/>
  <c r="M8" i="16"/>
  <c r="P8" i="16" s="1"/>
  <c r="L20" i="1"/>
  <c r="O22" i="1"/>
  <c r="L12" i="1"/>
  <c r="O9" i="10"/>
  <c r="P16" i="2"/>
  <c r="M10" i="2"/>
  <c r="P37" i="6"/>
  <c r="O12" i="20"/>
  <c r="L10" i="20"/>
  <c r="P66" i="3"/>
  <c r="M66" i="1"/>
  <c r="P66" i="1" s="1"/>
  <c r="M37" i="3"/>
  <c r="P37" i="3" s="1"/>
  <c r="O9" i="6"/>
  <c r="L8" i="6"/>
  <c r="O8" i="6" s="1"/>
  <c r="O9" i="21"/>
  <c r="M37" i="2"/>
  <c r="P37" i="2" s="1"/>
  <c r="L41" i="1"/>
  <c r="O43" i="1"/>
  <c r="P118" i="1"/>
  <c r="M8" i="9"/>
  <c r="P8" i="9" s="1"/>
  <c r="M8" i="19"/>
  <c r="P8" i="19" s="1"/>
  <c r="O12" i="19"/>
  <c r="L10" i="19"/>
  <c r="O10" i="19" s="1"/>
  <c r="O9" i="18"/>
  <c r="L8" i="11"/>
  <c r="O8" i="11" s="1"/>
  <c r="O9" i="11"/>
  <c r="P20" i="2"/>
  <c r="M18" i="2"/>
  <c r="P18" i="2" s="1"/>
  <c r="L37" i="8"/>
  <c r="O37" i="8" s="1"/>
  <c r="O41" i="8"/>
  <c r="O10" i="16"/>
  <c r="L8" i="16"/>
  <c r="O8" i="16" s="1"/>
  <c r="P26" i="1"/>
  <c r="M16" i="1"/>
  <c r="M20" i="1"/>
  <c r="O53" i="15"/>
  <c r="L37" i="15"/>
  <c r="O37" i="15" s="1"/>
  <c r="P37" i="9"/>
  <c r="O53" i="14"/>
  <c r="L37" i="14"/>
  <c r="O37" i="14" s="1"/>
  <c r="P37" i="18"/>
  <c r="P37" i="21"/>
  <c r="O55" i="1"/>
  <c r="L53" i="1"/>
  <c r="O53" i="1" s="1"/>
  <c r="P94" i="13"/>
  <c r="M37" i="13"/>
  <c r="P37" i="13" s="1"/>
  <c r="M10" i="17"/>
  <c r="O20" i="14"/>
  <c r="L18" i="14"/>
  <c r="O18" i="14" s="1"/>
  <c r="L8" i="21" l="1"/>
  <c r="O8" i="21" s="1"/>
  <c r="M8" i="7"/>
  <c r="P8" i="7" s="1"/>
  <c r="M8" i="18"/>
  <c r="P8" i="18" s="1"/>
  <c r="L8" i="2"/>
  <c r="O8" i="2" s="1"/>
  <c r="L8" i="10"/>
  <c r="O8" i="10" s="1"/>
  <c r="L8" i="7"/>
  <c r="O8" i="7" s="1"/>
  <c r="M8" i="11"/>
  <c r="P8" i="11" s="1"/>
  <c r="M8" i="14"/>
  <c r="P8" i="14" s="1"/>
  <c r="P10" i="13"/>
  <c r="L8" i="18"/>
  <c r="O8" i="18" s="1"/>
  <c r="L8" i="8"/>
  <c r="O8" i="8" s="1"/>
  <c r="O10" i="4"/>
  <c r="L8" i="4"/>
  <c r="O8" i="4" s="1"/>
  <c r="O41" i="1"/>
  <c r="L37" i="1"/>
  <c r="O37" i="1" s="1"/>
  <c r="O20" i="1"/>
  <c r="L18" i="1"/>
  <c r="O18" i="1" s="1"/>
  <c r="O10" i="15"/>
  <c r="L8" i="15"/>
  <c r="O8" i="15" s="1"/>
  <c r="P10" i="17"/>
  <c r="M8" i="17"/>
  <c r="P8" i="17" s="1"/>
  <c r="L8" i="14"/>
  <c r="O8" i="14" s="1"/>
  <c r="O12" i="1"/>
  <c r="L10" i="1"/>
  <c r="P41" i="1"/>
  <c r="M37" i="1"/>
  <c r="P37" i="1" s="1"/>
  <c r="L8" i="19"/>
  <c r="O8" i="19" s="1"/>
  <c r="O10" i="17"/>
  <c r="L8" i="17"/>
  <c r="O8" i="17" s="1"/>
  <c r="P10" i="20"/>
  <c r="M8" i="20"/>
  <c r="P8" i="20" s="1"/>
  <c r="P10" i="2"/>
  <c r="M8" i="2"/>
  <c r="P8" i="2" s="1"/>
  <c r="L8" i="3"/>
  <c r="O8" i="3" s="1"/>
  <c r="O10" i="12"/>
  <c r="L8" i="12"/>
  <c r="O8" i="12" s="1"/>
  <c r="O10" i="9"/>
  <c r="L8" i="9"/>
  <c r="O8" i="9" s="1"/>
  <c r="P20" i="1"/>
  <c r="M18" i="1"/>
  <c r="P18" i="1" s="1"/>
  <c r="P10" i="10"/>
  <c r="M8" i="10"/>
  <c r="P8" i="10" s="1"/>
  <c r="P16" i="1"/>
  <c r="M10" i="1"/>
  <c r="O10" i="20"/>
  <c r="L8" i="20"/>
  <c r="O8" i="20" s="1"/>
  <c r="P10" i="8"/>
  <c r="M8" i="8"/>
  <c r="P8" i="8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<sst xmlns="http://schemas.openxmlformats.org/spreadsheetml/2006/main" count="27636" uniqueCount="301">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</sst>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  <xf numFmtId="0" fontId="24" fillId="8" borderId="5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6.42578125" customWidth="1"/>
    <col min="8" max="8" width="10.85546875" customWidth="1"/>
    <col min="9" max="10" width="18" bestFit="1" customWidth="1"/>
    <col min="11" max="11" width="11.85546875" bestFit="1" customWidth="1"/>
    <col min="12" max="12" width="21.855468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152275674.90000001</v>
      </c>
      <c r="M8" s="23">
        <f t="shared" ca="1" si="0"/>
        <v>95668282.900000006</v>
      </c>
      <c r="N8" s="23">
        <f t="shared" ca="1" si="0"/>
        <v>142947489.69</v>
      </c>
      <c r="O8" s="22">
        <f t="shared" ref="O8:O16" ca="1" si="1">IF(L8&gt;0,N8*100/L8,0)</f>
        <v>93.87414620481843</v>
      </c>
      <c r="P8" s="22">
        <f t="shared" ref="P8:P16" ca="1" si="2">IF(M8&gt;0,N8*100/M8,0)</f>
        <v>149.41993872663099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152275674.90000001</v>
      </c>
      <c r="M10" s="30">
        <f t="shared" ca="1" si="4"/>
        <v>95668282.900000006</v>
      </c>
      <c r="N10" s="30">
        <f t="shared" ca="1" si="4"/>
        <v>142947489.69</v>
      </c>
      <c r="O10" s="29">
        <f t="shared" ca="1" si="1"/>
        <v>93.87414620481843</v>
      </c>
      <c r="P10" s="29">
        <f t="shared" ca="1" si="2"/>
        <v>149.41993872663099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140265525.90000001</v>
      </c>
      <c r="M12" s="38">
        <f t="shared" ca="1" si="6"/>
        <v>83658133.900000006</v>
      </c>
      <c r="N12" s="38">
        <f t="shared" ca="1" si="6"/>
        <v>130940040.69000001</v>
      </c>
      <c r="O12" s="38">
        <f t="shared" ca="1" si="1"/>
        <v>93.351548678719212</v>
      </c>
      <c r="P12" s="38">
        <f t="shared" ca="1" si="2"/>
        <v>156.518003194427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47493175.670000002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92772350.230000004</v>
      </c>
      <c r="M14" s="38">
        <f t="shared" si="8"/>
        <v>0</v>
      </c>
      <c r="N14" s="38">
        <f t="shared" ca="1" si="8"/>
        <v>47281911.730000004</v>
      </c>
      <c r="O14" s="38">
        <f t="shared" ca="1" si="1"/>
        <v>50.965521098451532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12010149</v>
      </c>
      <c r="M16" s="38">
        <f t="shared" ca="1" si="10"/>
        <v>12010149</v>
      </c>
      <c r="N16" s="38">
        <f t="shared" ca="1" si="10"/>
        <v>12007449</v>
      </c>
      <c r="O16" s="49">
        <f t="shared" ca="1" si="1"/>
        <v>99.977519013294511</v>
      </c>
      <c r="P16" s="49">
        <f t="shared" ca="1" si="2"/>
        <v>99.977519013294511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95668282.900000006</v>
      </c>
      <c r="M18" s="23">
        <f t="shared" ca="1" si="11"/>
        <v>95668282.900000006</v>
      </c>
      <c r="N18" s="23">
        <f t="shared" ca="1" si="11"/>
        <v>95665577.960000008</v>
      </c>
      <c r="O18" s="22">
        <f t="shared" ref="O18:O26" ca="1" si="12">IF(L18&gt;0,N18*100/L18,0)</f>
        <v>99.997172584352924</v>
      </c>
      <c r="P18" s="22">
        <f t="shared" ref="P18:P26" ca="1" si="13">IF(M18&gt;0,N18*100/M18,0)</f>
        <v>99.997172584352924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95668282.900000006</v>
      </c>
      <c r="M20" s="30">
        <f t="shared" ca="1" si="15"/>
        <v>95668282.900000006</v>
      </c>
      <c r="N20" s="30">
        <f t="shared" ca="1" si="15"/>
        <v>95665577.960000008</v>
      </c>
      <c r="O20" s="29">
        <f t="shared" ca="1" si="12"/>
        <v>99.997172584352924</v>
      </c>
      <c r="P20" s="29">
        <f t="shared" ca="1" si="13"/>
        <v>99.997172584352924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83658133.900000006</v>
      </c>
      <c r="M22" s="41">
        <f t="shared" ca="1" si="17"/>
        <v>83658133.900000006</v>
      </c>
      <c r="N22" s="38">
        <f t="shared" ca="1" si="17"/>
        <v>83658128.960000008</v>
      </c>
      <c r="O22" s="38">
        <f t="shared" ca="1" si="12"/>
        <v>99.99999409501531</v>
      </c>
      <c r="P22" s="38">
        <f t="shared" ca="1" si="13"/>
        <v>99.99999409501531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47493175.670000002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36164958.230000004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L49+L61+L74+L102+L126+L148+L228+L258+L279+L298+L318+L337+16000+27100+11700</f>
        <v>12010149</v>
      </c>
      <c r="M26" s="49">
        <f t="shared" ca="1" si="21"/>
        <v>12010149</v>
      </c>
      <c r="N26" s="49">
        <f t="shared" ca="1" si="21"/>
        <v>12007449</v>
      </c>
      <c r="O26" s="49">
        <f t="shared" ca="1" si="12"/>
        <v>99.977519013294511</v>
      </c>
      <c r="P26" s="49">
        <f t="shared" ca="1" si="13"/>
        <v>99.977519013294511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2">L29+L30</f>
        <v>56607392</v>
      </c>
      <c r="M28" s="23">
        <f t="shared" si="22"/>
        <v>0</v>
      </c>
      <c r="N28" s="23">
        <f t="shared" ca="1" si="22"/>
        <v>47281911.730000004</v>
      </c>
      <c r="O28" s="22">
        <f t="shared" ref="O28:O30" ca="1" si="23">IF(L28&gt;0,N28*100/L28,0)</f>
        <v>83.526037959848068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56607392</v>
      </c>
      <c r="M30" s="30">
        <f t="shared" si="26"/>
        <v>0</v>
      </c>
      <c r="N30" s="30">
        <f t="shared" ca="1" si="26"/>
        <v>47281911.730000004</v>
      </c>
      <c r="O30" s="29">
        <f t="shared" ca="1" si="23"/>
        <v>83.526037959848068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56607392</v>
      </c>
      <c r="M32" s="38">
        <f t="shared" si="29"/>
        <v>0</v>
      </c>
      <c r="N32" s="38">
        <f t="shared" ca="1" si="29"/>
        <v>47281911.730000004</v>
      </c>
      <c r="O32" s="38">
        <f t="shared" ca="1" si="28"/>
        <v>83.526037959848068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56607392</v>
      </c>
      <c r="M34" s="38">
        <f t="shared" si="31"/>
        <v>0</v>
      </c>
      <c r="N34" s="38">
        <f t="shared" ca="1" si="31"/>
        <v>47281911.730000004</v>
      </c>
      <c r="O34" s="38">
        <f t="shared" ca="1" si="28"/>
        <v>83.526037959848068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95613482.900000006</v>
      </c>
      <c r="M37" s="54">
        <f t="shared" ca="1" si="32"/>
        <v>95613482.900000006</v>
      </c>
      <c r="N37" s="54">
        <f t="shared" ca="1" si="32"/>
        <v>95610777.960000008</v>
      </c>
      <c r="O37" s="55">
        <f t="shared" ca="1" si="28"/>
        <v>99.997170963845306</v>
      </c>
      <c r="P37" s="55">
        <f t="shared" ca="1" si="24"/>
        <v>99.997170963845306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3">L42+L43</f>
        <v>25665558.09</v>
      </c>
      <c r="M41" s="78">
        <f t="shared" ca="1" si="33"/>
        <v>25665558.09</v>
      </c>
      <c r="N41" s="78">
        <f t="shared" ca="1" si="33"/>
        <v>25665558.09</v>
      </c>
      <c r="O41" s="77">
        <f t="shared" ref="O41:O43" ca="1" si="34">IF(L41&gt;0,N41*100/L41,0)</f>
        <v>100</v>
      </c>
      <c r="P41" s="77">
        <f t="shared" ref="P41:P43" ca="1" si="35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25665558.09</v>
      </c>
      <c r="M43" s="78">
        <f t="shared" ca="1" si="37"/>
        <v>25665558.09</v>
      </c>
      <c r="N43" s="78">
        <f t="shared" ca="1" si="37"/>
        <v>25665558.09</v>
      </c>
      <c r="O43" s="77">
        <f t="shared" ca="1" si="34"/>
        <v>100</v>
      </c>
      <c r="P43" s="77">
        <f t="shared" ca="1" si="35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17099139.09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17099139.09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17099139.09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17099139.09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8566419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8566419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8566419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8">L54+L55</f>
        <v>14825436.58</v>
      </c>
      <c r="M53" s="121">
        <f t="shared" ca="1" si="38"/>
        <v>14825436.58</v>
      </c>
      <c r="N53" s="121">
        <f t="shared" ca="1" si="38"/>
        <v>14825436.58</v>
      </c>
      <c r="O53" s="120">
        <f t="shared" ref="O53:O55" ca="1" si="39">IF(L53&gt;0,N53*100/L53,0)</f>
        <v>100</v>
      </c>
      <c r="P53" s="120">
        <f t="shared" ref="P53:P55" ca="1" si="40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14825436.58</v>
      </c>
      <c r="M55" s="121">
        <f t="shared" ca="1" si="42"/>
        <v>14825436.58</v>
      </c>
      <c r="N55" s="121">
        <f t="shared" ca="1" si="42"/>
        <v>14825436.58</v>
      </c>
      <c r="O55" s="120">
        <f t="shared" ca="1" si="39"/>
        <v>100</v>
      </c>
      <c r="P55" s="120">
        <f t="shared" ca="1" si="40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14825436.58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14825436.58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14825436.58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14825436.58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11708640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11708640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11708639.810000001</v>
      </c>
      <c r="O66" s="151">
        <f t="shared" ref="O66:O68" ca="1" si="44">IF(L66&gt;0,N66*100/L66,0)</f>
        <v>99.999998377266706</v>
      </c>
      <c r="P66" s="151">
        <f t="shared" ref="P66:P68" ca="1" si="45">IF(M66&gt;0,N66*100/M66,0)</f>
        <v>99.999998377266706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11708640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11708640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11708639.810000001</v>
      </c>
      <c r="O68" s="156">
        <f t="shared" ca="1" si="44"/>
        <v>99.999998377266706</v>
      </c>
      <c r="P68" s="156">
        <f t="shared" ca="1" si="45"/>
        <v>99.999998377266706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10908700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10908700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10908699.810000001</v>
      </c>
      <c r="O70" s="169">
        <f ca="1">IF(L70&gt;0,N70*100/L70,0)</f>
        <v>99.999998258270921</v>
      </c>
      <c r="P70" s="169">
        <f ca="1">IF(M70&gt;0,N70*100/M70,0)</f>
        <v>99.999998258270921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6894400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799940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799940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799940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15</v>
      </c>
      <c r="K88" s="163">
        <f t="shared" ca="1" si="46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9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13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2496907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2496907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2495707</v>
      </c>
      <c r="O94" s="151">
        <f t="shared" ref="O94:O96" ca="1" si="48">IF(L94&gt;0,N94*100/L94,0)</f>
        <v>99.951940540837128</v>
      </c>
      <c r="P94" s="151">
        <f t="shared" ref="P94:P96" ca="1" si="49">IF(M94&gt;0,N94*100/M94,0)</f>
        <v>99.951940540837128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2496907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2496907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2495707</v>
      </c>
      <c r="O96" s="156">
        <f t="shared" ca="1" si="48"/>
        <v>99.951940540837128</v>
      </c>
      <c r="P96" s="156">
        <f t="shared" ca="1" si="49"/>
        <v>99.951940540837128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1295707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1295707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1295707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1295707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1201200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1201200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99.900099900099903</v>
      </c>
      <c r="P102" s="49">
        <f ca="1">IF(M102&gt;0,N102*100/M102,0)</f>
        <v>99.900099900099903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6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11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720501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720501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720501</v>
      </c>
      <c r="O118" s="151">
        <f t="shared" ref="O118:O120" ca="1" si="51">IF(L118&gt;0,N118*100/L118,0)</f>
        <v>100</v>
      </c>
      <c r="P118" s="151">
        <f t="shared" ref="P118:P120" ca="1" si="52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720501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720501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720501</v>
      </c>
      <c r="O120" s="156">
        <f t="shared" ca="1" si="51"/>
        <v>100</v>
      </c>
      <c r="P120" s="156">
        <f t="shared" ca="1" si="52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720501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720501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720501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720501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5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6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4709150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4709150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4709150</v>
      </c>
      <c r="O140" s="151">
        <f t="shared" ref="O140:O142" ca="1" si="54">IF(L140&gt;0,N140*100/L140,0)</f>
        <v>100</v>
      </c>
      <c r="P140" s="151">
        <f t="shared" ref="P140:P142" ca="1" si="55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4709150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4709150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4709150</v>
      </c>
      <c r="O142" s="156">
        <f t="shared" ca="1" si="54"/>
        <v>100</v>
      </c>
      <c r="P142" s="156">
        <f t="shared" ca="1" si="55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4709150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4709150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4709150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2820350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80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80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2302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2281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10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20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12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20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27</v>
      </c>
      <c r="K185" s="225">
        <f t="shared" ref="K185:K186" ca="1" si="56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9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13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948800</v>
      </c>
      <c r="K189" s="286">
        <f ca="1">IF(I189&gt;0,J189*100/I189,0)</f>
        <v>100.52977325704599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848800</v>
      </c>
      <c r="K199" s="163">
        <f t="shared" ref="K199:K201" ca="1" si="57">IF(I199&gt;0,J199*100/I199,0)</f>
        <v>89.934308116126303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948800</v>
      </c>
      <c r="K200" s="163">
        <f t="shared" ca="1" si="57"/>
        <v>100.52977325704599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11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20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2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2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715525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715525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715525</v>
      </c>
      <c r="O220" s="151">
        <f t="shared" ref="O220:O222" ca="1" si="59">IF(L220&gt;0,N220*100/L220,0)</f>
        <v>100</v>
      </c>
      <c r="P220" s="151">
        <f t="shared" ref="P220:P222" ca="1" si="60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715525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715525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715525</v>
      </c>
      <c r="O222" s="156">
        <f t="shared" ca="1" si="59"/>
        <v>100</v>
      </c>
      <c r="P222" s="156">
        <f t="shared" ca="1" si="60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715525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715525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715525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715525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13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20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1364896.1</v>
      </c>
      <c r="O250" s="151">
        <f t="shared" ref="O250:O252" ca="1" si="61">IF(L250&gt;0,N250*100/L250,0)</f>
        <v>99.999714264781304</v>
      </c>
      <c r="P250" s="151">
        <f t="shared" ref="P250:P252" ca="1" si="62">IF(M250&gt;0,N250*100/M250,0)</f>
        <v>99.999714264781304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1364896.1</v>
      </c>
      <c r="O252" s="156">
        <f t="shared" ca="1" si="61"/>
        <v>99.999714264781304</v>
      </c>
      <c r="P252" s="156">
        <f t="shared" ca="1" si="62"/>
        <v>99.999714264781304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1364896.1</v>
      </c>
      <c r="O254" s="169">
        <f ca="1">IF(L254&gt;0,N254*100/L254,0)</f>
        <v>99.999714264781304</v>
      </c>
      <c r="P254" s="169">
        <f ca="1">IF(M254&gt;0,N254*100/M254,0)</f>
        <v>99.999714264781304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9</v>
      </c>
      <c r="K264" s="163">
        <f t="shared" ref="K264:K267" ca="1" si="63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240</v>
      </c>
      <c r="K266" s="163">
        <f t="shared" ca="1" si="63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10</v>
      </c>
      <c r="K267" s="163">
        <f t="shared" ca="1" si="63"/>
        <v>111.11111111111111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6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9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2024103.23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2024103.23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2024103.06</v>
      </c>
      <c r="O271" s="151">
        <f t="shared" ref="O271:O273" ca="1" si="64">IF(L271&gt;0,N271*100/L271,0)</f>
        <v>99.999991601218881</v>
      </c>
      <c r="P271" s="151">
        <f t="shared" ref="P271:P273" ca="1" si="65">IF(M271&gt;0,N271*100/M271,0)</f>
        <v>99.999991601218881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2024103.23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2024103.23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2024103.06</v>
      </c>
      <c r="O273" s="156">
        <f t="shared" ca="1" si="64"/>
        <v>99.999991601218881</v>
      </c>
      <c r="P273" s="156">
        <f t="shared" ca="1" si="65"/>
        <v>99.999991601218881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2024103.23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2024103.23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2024103.06</v>
      </c>
      <c r="O275" s="169">
        <f ca="1">IF(L275&gt;0,N275*100/L275,0)</f>
        <v>99.999991601218881</v>
      </c>
      <c r="P275" s="169">
        <f ca="1">IF(M275&gt;0,N275*100/M275,0)</f>
        <v>99.999991601218881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1496103.23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9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15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274452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274452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274452</v>
      </c>
      <c r="O290" s="151">
        <f t="shared" ref="O290:O292" ca="1" si="66">IF(L290&gt;0,N290*100/L290,0)</f>
        <v>100</v>
      </c>
      <c r="P290" s="151">
        <f t="shared" ref="P290:P292" ca="1" si="67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274452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274452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274452</v>
      </c>
      <c r="O292" s="156">
        <f t="shared" ca="1" si="66"/>
        <v>100</v>
      </c>
      <c r="P292" s="156">
        <f t="shared" ca="1" si="67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274452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274452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274452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274452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35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2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665200</v>
      </c>
      <c r="O310" s="151">
        <f t="shared" ref="O310:O312" ca="1" si="68">IF(L310&gt;0,N310*100/L310,0)</f>
        <v>100</v>
      </c>
      <c r="P310" s="151">
        <f t="shared" ref="P310:P312" ca="1" si="69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665200</v>
      </c>
      <c r="O312" s="156">
        <f t="shared" ca="1" si="68"/>
        <v>100</v>
      </c>
      <c r="P312" s="156">
        <f t="shared" ca="1" si="69"/>
        <v>100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665200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2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19951</v>
      </c>
      <c r="K328" s="318">
        <f ca="1">IF(I328&gt;0,J328*100/I328,0)</f>
        <v>115.66467621311381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30443110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30443110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30441609.32</v>
      </c>
      <c r="O329" s="151">
        <f t="shared" ref="O329:O331" ca="1" si="70">IF(L329&gt;0,N329*100/L329,0)</f>
        <v>99.995070543055562</v>
      </c>
      <c r="P329" s="151">
        <f t="shared" ref="P329:P331" ca="1" si="71">IF(M329&gt;0,N329*100/M329,0)</f>
        <v>99.995070543055562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30443110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30443110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30441609.32</v>
      </c>
      <c r="O331" s="156">
        <f t="shared" ca="1" si="70"/>
        <v>99.995070543055562</v>
      </c>
      <c r="P331" s="156">
        <f t="shared" ca="1" si="71"/>
        <v>99.995070543055562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29055320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29055320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29055319.32</v>
      </c>
      <c r="O333" s="169">
        <f ca="1">IF(L333&gt;0,N333*100/L333,0)</f>
        <v>99.999997659636861</v>
      </c>
      <c r="P333" s="169">
        <f ca="1">IF(M333&gt;0,N333*100/M333,0)</f>
        <v>99.999997659636861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20313820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1387790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1387790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1386290</v>
      </c>
      <c r="O337" s="49">
        <f ca="1">IF(L337&gt;0,N337*100/L337,0)</f>
        <v>99.891914482738741</v>
      </c>
      <c r="P337" s="49">
        <f ca="1">IF(M337&gt;0,N337*100/M337,0)</f>
        <v>99.891914482738741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14856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124116.59</v>
      </c>
      <c r="K340" s="343">
        <f t="shared" ca="1" si="72"/>
        <v>98.375624177670687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22184</v>
      </c>
      <c r="K341" s="343">
        <f t="shared" ca="1" si="72"/>
        <v>128.61035422343323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237688.87999999966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1818</v>
      </c>
      <c r="K343" s="343">
        <f t="shared" ca="1" si="72"/>
        <v>10.539741434286045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16500.46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19951</v>
      </c>
      <c r="K345" s="343">
        <f t="shared" ca="1" si="72"/>
        <v>115.66467621311381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203539.50999999972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56607392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47281911.729999974</v>
      </c>
      <c r="O347" s="358">
        <f ca="1">+IF(L347&gt;0,N347*100/L347,0)</f>
        <v>83.526037959848026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4654</v>
      </c>
      <c r="K349" s="372">
        <f t="shared" ref="K349:K350" ca="1" si="73">IF(I349&gt;0,J349*100/I349,0)</f>
        <v>89.448395156640402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10268800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9254186.2299999986</v>
      </c>
      <c r="O349" s="373">
        <f ca="1">+IF(L349&gt;0,N349*100/L349,0)</f>
        <v>90.11945144515424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10268800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9254186.2299999986</v>
      </c>
      <c r="O352" s="165">
        <f t="shared" ca="1" si="74"/>
        <v>90.11945144515424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10268800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9254186.2299999986</v>
      </c>
      <c r="O354" s="169">
        <f t="shared" ca="1" si="74"/>
        <v>90.11945144515424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1872332.67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4011890.5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2449351.31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920611.75000000012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 t="e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#VALUE!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 t="e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#VALUE!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 t="e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#VALUE!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 t="e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#VALUE!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4654</v>
      </c>
      <c r="K375" s="163">
        <f t="shared" ref="K375:K377" ca="1" si="76">IF(I375&gt;0,J375*100/I375,0)</f>
        <v>89.448395156640402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2065</v>
      </c>
      <c r="K376" s="163">
        <f t="shared" ca="1" si="76"/>
        <v>78.997704667176734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2589</v>
      </c>
      <c r="K377" s="163">
        <f t="shared" ca="1" si="76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18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18000</v>
      </c>
      <c r="K380" s="372">
        <f t="shared" ref="K380:K381" ca="1" si="77">IF(I380&gt;0,J380*100/I380,0)</f>
        <v>100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14026935.23</v>
      </c>
      <c r="O380" s="373">
        <f ca="1">+IF(L380&gt;0,N380*100/L380,0)</f>
        <v>76.66298970097634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1820</v>
      </c>
      <c r="K381" s="372">
        <f t="shared" ca="1" si="77"/>
        <v>101.11111111111111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14026935.23</v>
      </c>
      <c r="O383" s="165">
        <f t="shared" ca="1" si="78"/>
        <v>76.66298970097634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14026935.23</v>
      </c>
      <c r="O385" s="169">
        <f t="shared" ca="1" si="78"/>
        <v>76.66298970097634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3302043.64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7660413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2065032.0299999998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999446.56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1820</v>
      </c>
      <c r="K396" s="163">
        <f t="shared" ref="K396:K398" ca="1" si="79">IF(I396&gt;0,J396*100/I396,0)</f>
        <v>101.11111111111111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18000</v>
      </c>
      <c r="K397" s="163">
        <f t="shared" ca="1" si="79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2036</v>
      </c>
      <c r="K398" s="163">
        <f t="shared" ca="1" si="79"/>
        <v>113.11111111111111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15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20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3294</v>
      </c>
      <c r="K401" s="372">
        <f t="shared" ref="K401:K402" ca="1" si="80">IF(I401&gt;0,J401*100/I401,0)</f>
        <v>100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3678235.95</v>
      </c>
      <c r="O401" s="373">
        <f ca="1">+IF(L401&gt;0,N401*100/L401,0)</f>
        <v>98.547494273198566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3678235.95</v>
      </c>
      <c r="O404" s="169">
        <f t="shared" ca="1" si="81"/>
        <v>98.547494273198566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3678235.95</v>
      </c>
      <c r="O406" s="169">
        <f t="shared" ca="1" si="81"/>
        <v>98.547494273198566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2246783.94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832300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599152.01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810</v>
      </c>
      <c r="K418" s="202">
        <f t="shared" ca="1" si="8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657</v>
      </c>
      <c r="K427" s="202">
        <f t="shared" ca="1" si="8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879</v>
      </c>
      <c r="K430" s="202">
        <f t="shared" ca="1" si="82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270</v>
      </c>
      <c r="K431" s="163">
        <f t="shared" ca="1" si="82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609</v>
      </c>
      <c r="K432" s="163">
        <f t="shared" ca="1" si="82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13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20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2468100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2303460.0699999998</v>
      </c>
      <c r="O435" s="412">
        <f t="shared" ref="O435:O439" ca="1" si="83">+IF(L435&gt;0,N435*100/L435,0)</f>
        <v>93.329284469835088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2468100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2303460.0699999998</v>
      </c>
      <c r="O437" s="169">
        <f t="shared" ca="1" si="83"/>
        <v>93.329284469835088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2468100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2303460.0699999998</v>
      </c>
      <c r="O439" s="169">
        <f t="shared" ca="1" si="83"/>
        <v>93.329284469835088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1262631.78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1040828.29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14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20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861521.19</v>
      </c>
      <c r="K455" s="372">
        <f ca="1">IF(I455&gt;0,J455*100/I455,0)</f>
        <v>100.76648365786789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10858938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8170786.6199999982</v>
      </c>
      <c r="O455" s="373">
        <f t="shared" ref="O455:O459" ca="1" si="85">+IF(L455&gt;0,N455*100/L455,0)</f>
        <v>75.244804049898789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10858938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8170786.6199999982</v>
      </c>
      <c r="O457" s="169">
        <f t="shared" ca="1" si="85"/>
        <v>75.244804049898789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10858938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8170786.6199999982</v>
      </c>
      <c r="O459" s="169">
        <f t="shared" ca="1" si="85"/>
        <v>75.244804049898789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1881733.56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6289053.0599999996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861521.19</v>
      </c>
      <c r="K464" s="269">
        <f t="shared" ref="K464:K515" ca="1" si="86">IF(I464&gt;0,J464*100/I464,0)</f>
        <v>100.76648365786789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855299.8339999998</v>
      </c>
      <c r="K465" s="202">
        <f t="shared" ca="1" si="86"/>
        <v>100.03881244678161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102853</v>
      </c>
      <c r="K466" s="202">
        <f t="shared" ca="1" si="86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692437.39350000001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86477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137686.5025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13841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25175.937999999998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2535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711813.44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88653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118155.35250000001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11664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25333.254999999997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2536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861521.19</v>
      </c>
      <c r="K481" s="202">
        <f t="shared" ca="1" si="86"/>
        <v>100.76648365786789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103388</v>
      </c>
      <c r="K482" s="202">
        <f t="shared" ca="1" si="86"/>
        <v>100.52015983977132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765429.91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93902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21488.19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1906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26612.089999999989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2640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26347.47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2617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264.62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23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47991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4940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98191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91904.142499999987</v>
      </c>
      <c r="K497" s="444">
        <f t="shared" ca="1" si="86"/>
        <v>93.597317982299785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98191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91904.142499999987</v>
      </c>
      <c r="K498" s="202">
        <f t="shared" ca="1" si="86"/>
        <v>93.597317982299785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9572</v>
      </c>
      <c r="K499" s="202">
        <f t="shared" ca="1" si="86"/>
        <v>94.80043577300188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84358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8570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63100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6623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20732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1906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526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41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5736.3824999999997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670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4851.59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572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884.79250000000002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98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1809.76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332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7009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7009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4169.7199999999993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438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301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2458.2900000000004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152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1655.4299999999998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143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56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6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824610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769884</v>
      </c>
      <c r="O533" s="412">
        <f t="shared" ref="O533:O537" ca="1" si="87">+IF(L533&gt;0,N533*100/L533,0)</f>
        <v>93.363408156583105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824610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769884</v>
      </c>
      <c r="O535" s="169">
        <f t="shared" ca="1" si="87"/>
        <v>93.363408156583105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824610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769884</v>
      </c>
      <c r="O537" s="169">
        <f t="shared" ca="1" si="87"/>
        <v>93.363408156583105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432806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27888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309190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 t="e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#VALUE!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12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20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25564</v>
      </c>
      <c r="K551" s="411">
        <f ca="1">IF(I551&gt;0,J551*100/I551,0)</f>
        <v>102.256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1552133.24</v>
      </c>
      <c r="O551" s="412">
        <f t="shared" ref="O551:O555" ca="1" si="89">+IF(L551&gt;0,N551*100/L551,0)</f>
        <v>98.236281012658225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1552133.24</v>
      </c>
      <c r="O553" s="169">
        <f t="shared" ca="1" si="89"/>
        <v>98.236281012658225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1552133.24</v>
      </c>
      <c r="O555" s="169">
        <f t="shared" ca="1" si="89"/>
        <v>98.236281012658225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345949.24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1206184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25564</v>
      </c>
      <c r="K560" s="225">
        <f t="shared" ref="K560:K561" ca="1" si="90">IF(I560&gt;0,J560*100/I560,0)</f>
        <v>102.256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1804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193613</v>
      </c>
      <c r="K564" s="372">
        <f ca="1">IF(I564&gt;0,J564*100/I564,0)</f>
        <v>256.40709839756323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3012995.8699999987</v>
      </c>
      <c r="O564" s="373">
        <f t="shared" ref="O564:O568" ca="1" si="91">+IF(L564&gt;0,N564*100/L564,0)</f>
        <v>94.781680025669374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3012995.8699999987</v>
      </c>
      <c r="O566" s="169">
        <f t="shared" ca="1" si="91"/>
        <v>94.781680025669374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3012995.8699999987</v>
      </c>
      <c r="O568" s="169">
        <f t="shared" ca="1" si="91"/>
        <v>94.781680025669374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1921225.8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1091770.0699999998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193613</v>
      </c>
      <c r="K573" s="202">
        <f ca="1">IF(I573&gt;0,J573*100/I573,0)</f>
        <v>256.40709839756323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157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12407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179730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26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1450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3192</v>
      </c>
      <c r="K580" s="372">
        <f ca="1">IF(I580&gt;0,J580*100/I580,0)</f>
        <v>129.0218270008084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4364410.5199999996</v>
      </c>
      <c r="O580" s="373">
        <f t="shared" ref="O580:O584" ca="1" si="93">+IF(L580&gt;0,N580*100/L580,0)</f>
        <v>83.550591403674872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4364410.5199999996</v>
      </c>
      <c r="O582" s="169">
        <f t="shared" ca="1" si="93"/>
        <v>83.550591403674872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4364410.5199999996</v>
      </c>
      <c r="O584" s="169">
        <f t="shared" ca="1" si="93"/>
        <v>83.550591403674872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1504175.7000000002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2860234.8200000003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3290</v>
      </c>
      <c r="K589" s="163">
        <f t="shared" ref="K589:K596" ca="1" si="94">IF(I589&gt;0,J589*100/I589,0)</f>
        <v>132.98302344381568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2080.7200000000003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5016</v>
      </c>
      <c r="K591" s="163">
        <f t="shared" ca="1" si="94"/>
        <v>202.74858528698465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2998.01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3081</v>
      </c>
      <c r="K593" s="163">
        <f t="shared" ca="1" si="94"/>
        <v>124.53516572352466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1863.5800000000002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3192</v>
      </c>
      <c r="K595" s="163">
        <f t="shared" ca="1" si="94"/>
        <v>129.0218270008084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1883.4099999999999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184</v>
      </c>
      <c r="K597" s="411">
        <f ca="1">IF(I597&gt;0,J597*100/I597,0)</f>
        <v>8.1057268722466969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175060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148884</v>
      </c>
      <c r="O597" s="412">
        <f t="shared" ref="O597:O601" ca="1" si="95">+IF(L597&gt;0,N597*100/L597,0)</f>
        <v>85.04741231577745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175060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148884</v>
      </c>
      <c r="O599" s="169">
        <f t="shared" ca="1" si="95"/>
        <v>85.04741231577745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175060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148884</v>
      </c>
      <c r="O601" s="169">
        <f t="shared" ca="1" si="95"/>
        <v>85.04741231577745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148884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16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 t="e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#VALUE!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 t="e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#VALUE!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184</v>
      </c>
      <c r="K611" s="163">
        <f t="shared" ref="K611:K619" ca="1" si="96">IF(I$611&gt;0,J611*100/I$611,0)</f>
        <v>8.1057268722466969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1632.22</v>
      </c>
      <c r="K612" s="163">
        <f t="shared" ca="1" si="96"/>
        <v>71.903964757709247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1464.22</v>
      </c>
      <c r="K613" s="163">
        <f t="shared" ca="1" si="96"/>
        <v>64.503083700440527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1509.22</v>
      </c>
      <c r="K614" s="163">
        <f t="shared" ca="1" si="96"/>
        <v>66.485462555066078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774.22</v>
      </c>
      <c r="K615" s="163">
        <f t="shared" ca="1" si="96"/>
        <v>34.10660792951542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413</v>
      </c>
      <c r="K616" s="163">
        <f t="shared" ca="1" si="96"/>
        <v>18.193832599118942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184</v>
      </c>
      <c r="K617" s="163">
        <f t="shared" ca="1" si="96"/>
        <v>8.1057268722466969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184</v>
      </c>
      <c r="K619" s="163">
        <f t="shared" ca="1" si="96"/>
        <v>8.1057268722466969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123669223.78</v>
      </c>
      <c r="K628" s="343">
        <f t="shared" ref="K628:K635" ca="1" si="98">IF(I628&gt;0,J628*100/I628,0)</f>
        <v>97.929716445678352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7952</v>
      </c>
      <c r="K629" s="343">
        <f t="shared" ca="1" si="98"/>
        <v>93.21298792638612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170517292.86999995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37243824.600000001</v>
      </c>
      <c r="K630" s="343">
        <f t="shared" ca="1" si="98"/>
        <v>21.841670116352471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8050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4413</v>
      </c>
      <c r="K631" s="343">
        <f t="shared" ca="1" si="98"/>
        <v>54.819875776397517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8585818.5300000012</v>
      </c>
      <c r="K632" s="343">
        <f t="shared" ca="1" si="98"/>
        <v>79.870859523434902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1157</v>
      </c>
      <c r="K633" s="343">
        <f t="shared" ca="1" si="98"/>
        <v>122.43386243386243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154740000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154700000</v>
      </c>
      <c r="K634" s="343">
        <f t="shared" ca="1" si="98"/>
        <v>99.974150187411141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3942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3851</v>
      </c>
      <c r="K635" s="487">
        <f t="shared" ca="1" si="98"/>
        <v>97.691527143581936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63020</v>
      </c>
      <c r="O636" s="510">
        <f t="shared" ref="O636:O640" ca="1" si="99">+IF(L636&gt;0,N636*100/L636,0)</f>
        <v>46.036963985681936</v>
      </c>
      <c r="P636" s="51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63020</v>
      </c>
      <c r="O638" s="522">
        <f t="shared" ca="1" si="99"/>
        <v>46.036963985681936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63020</v>
      </c>
      <c r="O640" s="522">
        <f t="shared" ca="1" si="99"/>
        <v>46.036963985681936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63020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12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564.27</v>
      </c>
      <c r="K648" s="535">
        <f t="shared" ref="K648:K651" ca="1" si="100">IF(I648&gt;0,J648*100/I648,0)</f>
        <v>77.509615384615387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45600</v>
      </c>
      <c r="O648" s="535">
        <f t="shared" ref="O648:O651" ca="1" si="101">IF(L648&gt;0,N648*100/L648,0)</f>
        <v>78.296703296703299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56</v>
      </c>
      <c r="K649" s="535">
        <f t="shared" ca="1" si="100"/>
        <v>51.851851851851855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7440</v>
      </c>
      <c r="O649" s="535">
        <f t="shared" ca="1" si="101"/>
        <v>57.407407407407405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16.77</v>
      </c>
      <c r="K650" s="535">
        <f t="shared" ca="1" si="100"/>
        <v>69.875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1170</v>
      </c>
      <c r="O650" s="535">
        <f t="shared" ca="1" si="101"/>
        <v>975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488.2</v>
      </c>
      <c r="K651" s="535">
        <f t="shared" ca="1" si="100"/>
        <v>85.649122807017548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7250</v>
      </c>
      <c r="O651" s="535">
        <f t="shared" ca="1" si="101"/>
        <v>50.877192982456137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21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250.65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20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30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215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23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57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273.2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8</v>
      </c>
      <c r="K665" s="535">
        <f ca="1">IF(I665&gt;0,J665*100/I665,0)</f>
        <v>50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1560</v>
      </c>
      <c r="O665" s="535">
        <f ca="1">IF(L665&gt;0,N665*100/L665,0)</f>
        <v>81.25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18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62.06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360</v>
      </c>
      <c r="K671" s="535">
        <f ca="1">IF(I671&gt;0,J671*100/I671,0)</f>
        <v>62.93706293706294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23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23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276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7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7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84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6219177</v>
      </c>
      <c r="M8" s="23">
        <f t="shared" ca="1" si="0"/>
        <v>3688069</v>
      </c>
      <c r="N8" s="23">
        <f t="shared" ca="1" si="0"/>
        <v>6216017</v>
      </c>
      <c r="O8" s="22">
        <f t="shared" ref="O8:O16" ca="1" si="1">IF(L8&gt;0,N8*100/L8,0)</f>
        <v>99.949189418471292</v>
      </c>
      <c r="P8" s="22">
        <f t="shared" ref="P8:P16" ca="1" si="2">IF(M8&gt;0,N8*100/M8,0)</f>
        <v>168.54394535460156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6219177</v>
      </c>
      <c r="M10" s="30">
        <f t="shared" ca="1" si="4"/>
        <v>3688069</v>
      </c>
      <c r="N10" s="30">
        <f t="shared" ca="1" si="4"/>
        <v>6216017</v>
      </c>
      <c r="O10" s="29">
        <f t="shared" ca="1" si="1"/>
        <v>99.949189418471292</v>
      </c>
      <c r="P10" s="29">
        <f t="shared" ca="1" si="2"/>
        <v>168.54394535460156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5859777</v>
      </c>
      <c r="M12" s="38">
        <f t="shared" ca="1" si="6"/>
        <v>3328669</v>
      </c>
      <c r="N12" s="38">
        <f t="shared" ca="1" si="6"/>
        <v>5856617</v>
      </c>
      <c r="O12" s="38">
        <f t="shared" ca="1" si="1"/>
        <v>99.946073033154676</v>
      </c>
      <c r="P12" s="38">
        <f t="shared" ca="1" si="2"/>
        <v>175.94470943190808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1805784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4053993</v>
      </c>
      <c r="M14" s="38">
        <f t="shared" si="8"/>
        <v>0</v>
      </c>
      <c r="N14" s="38">
        <f t="shared" ca="1" si="8"/>
        <v>2527948</v>
      </c>
      <c r="O14" s="38">
        <f t="shared" ca="1" si="1"/>
        <v>62.3569897629325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359400</v>
      </c>
      <c r="M16" s="38">
        <f t="shared" ca="1" si="10"/>
        <v>359400</v>
      </c>
      <c r="N16" s="38">
        <f t="shared" ca="1" si="10"/>
        <v>359400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3688069</v>
      </c>
      <c r="M18" s="23">
        <f t="shared" ca="1" si="11"/>
        <v>3688069</v>
      </c>
      <c r="N18" s="23">
        <f t="shared" ca="1" si="11"/>
        <v>3688069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3688069</v>
      </c>
      <c r="M20" s="30">
        <f t="shared" ca="1" si="15"/>
        <v>3688069</v>
      </c>
      <c r="N20" s="30">
        <f t="shared" ca="1" si="15"/>
        <v>3688069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3328669</v>
      </c>
      <c r="M22" s="41">
        <f t="shared" ca="1" si="18"/>
        <v>3328669</v>
      </c>
      <c r="N22" s="38">
        <f t="shared" ca="1" si="18"/>
        <v>3328669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1805784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1522885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359400</v>
      </c>
      <c r="M26" s="49">
        <f t="shared" ca="1" si="22"/>
        <v>359400</v>
      </c>
      <c r="N26" s="49">
        <f t="shared" ca="1" si="22"/>
        <v>359400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2531108</v>
      </c>
      <c r="M28" s="23">
        <f t="shared" si="23"/>
        <v>0</v>
      </c>
      <c r="N28" s="23">
        <f t="shared" ca="1" si="23"/>
        <v>2527948</v>
      </c>
      <c r="O28" s="22">
        <f t="shared" ref="O28:O30" ca="1" si="24">IF(L28&gt;0,N28*100/L28,0)</f>
        <v>99.875153490092089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2531108</v>
      </c>
      <c r="M30" s="30">
        <f t="shared" si="27"/>
        <v>0</v>
      </c>
      <c r="N30" s="30">
        <f t="shared" ca="1" si="27"/>
        <v>2527948</v>
      </c>
      <c r="O30" s="29">
        <f t="shared" ca="1" si="24"/>
        <v>99.875153490092089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2531108</v>
      </c>
      <c r="M32" s="38">
        <f t="shared" si="30"/>
        <v>0</v>
      </c>
      <c r="N32" s="38">
        <f t="shared" ca="1" si="30"/>
        <v>2527948</v>
      </c>
      <c r="O32" s="38">
        <f t="shared" ca="1" si="29"/>
        <v>99.875153490092089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2531108</v>
      </c>
      <c r="M34" s="38">
        <f t="shared" si="32"/>
        <v>0</v>
      </c>
      <c r="N34" s="38">
        <f t="shared" ca="1" si="32"/>
        <v>2527948</v>
      </c>
      <c r="O34" s="38">
        <f t="shared" ca="1" si="29"/>
        <v>99.875153490092089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3688069</v>
      </c>
      <c r="M37" s="54">
        <f t="shared" ca="1" si="33"/>
        <v>3688069</v>
      </c>
      <c r="N37" s="54">
        <f t="shared" ca="1" si="33"/>
        <v>3688069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763000</v>
      </c>
      <c r="M41" s="78">
        <f t="shared" ca="1" si="34"/>
        <v>763000</v>
      </c>
      <c r="N41" s="78">
        <f t="shared" ca="1" si="34"/>
        <v>763000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763000</v>
      </c>
      <c r="M43" s="78">
        <f t="shared" ca="1" si="38"/>
        <v>763000</v>
      </c>
      <c r="N43" s="78">
        <f t="shared" ca="1" si="38"/>
        <v>763000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729500</v>
      </c>
      <c r="M45" s="623">
        <f ca="1">IFERROR(__xludf.DUMMYFUNCTION("IMPORTRANGE(""https://docs.google.com/spreadsheets/d/1Yj_ptqi66GCucihVvJfMjLAmec39IyEx_6qawtMGysU/edit?usp=sharing"",""สบก!Q46"")"),729500)</f>
        <v>729500</v>
      </c>
      <c r="N45" s="623">
        <f ca="1">IFERROR(__xludf.DUMMYFUNCTION("IMPORTRANGE(""https://docs.google.com/spreadsheets/d/1Yj_ptqi66GCucihVvJfMjLAmec39IyEx_6qawtMGysU/edit?usp=sharing"",""สบก!R46"")"),729500)</f>
        <v>729500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IFERROR(__xludf.DUMMYFUNCTION("IMPORTRANGE(""https://docs.google.com/spreadsheets/d/1Yj_ptqi66GCucihVvJfMjLAmec39IyEx_6qawtMGysU/edit?usp=sharing"",""สบก!M46"")"),729500)</f>
        <v>729500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IFERROR(__xludf.DUMMYFUNCTION("IMPORTRANGE(""https://docs.google.com/spreadsheets/d/1Yj_ptqi66GCucihVvJfMjLAmec39IyEx_6qawtMGysU/edit?usp=sharing"",""สบก!O46"")"),33500)</f>
        <v>33500</v>
      </c>
      <c r="M49" s="626">
        <f ca="1">L49</f>
        <v>33500</v>
      </c>
      <c r="N49" s="623">
        <f ca="1">IFERROR(__xludf.DUMMYFUNCTION("IMPORTRANGE(""https://docs.google.com/spreadsheets/d/1Yj_ptqi66GCucihVvJfMjLAmec39IyEx_6qawtMGysU/edit?usp=sharing"",""สบก!S46"")"),33500)</f>
        <v>33500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444484</v>
      </c>
      <c r="M53" s="121">
        <f t="shared" ca="1" si="39"/>
        <v>444484</v>
      </c>
      <c r="N53" s="121">
        <f t="shared" ca="1" si="39"/>
        <v>444484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444484</v>
      </c>
      <c r="M55" s="121">
        <f t="shared" ca="1" si="43"/>
        <v>444484</v>
      </c>
      <c r="N55" s="121">
        <f t="shared" ca="1" si="43"/>
        <v>444484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444484</v>
      </c>
      <c r="M57" s="623">
        <f ca="1">IFERROR(__xludf.DUMMYFUNCTION("IMPORTRANGE(""https://docs.google.com/spreadsheets/d/1Yj_ptqi66GCucihVvJfMjLAmec39IyEx_6qawtMGysU/edit?usp=sharing"",""สบก!Z46"")"),444484)</f>
        <v>444484</v>
      </c>
      <c r="N57" s="623">
        <f ca="1">IFERROR(__xludf.DUMMYFUNCTION("IMPORTRANGE(""https://docs.google.com/spreadsheets/d/1Yj_ptqi66GCucihVvJfMjLAmec39IyEx_6qawtMGysU/edit?usp=sharing"",""สบก!AA46"")"),444484)</f>
        <v>444484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IFERROR(__xludf.DUMMYFUNCTION("IMPORTRANGE(""https://docs.google.com/spreadsheets/d/1Yj_ptqi66GCucihVvJfMjLAmec39IyEx_6qawtMGysU/edit?usp=sharing"",""สบก!V46"")"),444484)</f>
        <v>444484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982800</v>
      </c>
      <c r="M66" s="152">
        <f t="shared" ca="1" si="45"/>
        <v>982800</v>
      </c>
      <c r="N66" s="152">
        <f t="shared" ca="1" si="45"/>
        <v>982800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982800</v>
      </c>
      <c r="M68" s="157">
        <f t="shared" ca="1" si="49"/>
        <v>982800</v>
      </c>
      <c r="N68" s="157">
        <f t="shared" ca="1" si="49"/>
        <v>982800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888300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IFERROR(__xludf.DUMMYFUNCTION("IMPORTRANGE(""https://docs.google.com/spreadsheets/d/1Yj_ptqi66GCucihVvJfMjLAmec39IyEx_6qawtMGysU/edit?usp=sharing"",""สบก!AJ46"")"),888300)</f>
        <v>888300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IFERROR(__xludf.DUMMYFUNCTION("IMPORTRANGE(""https://docs.google.com/spreadsheets/d/1Yj_ptqi66GCucihVvJfMjLAmec39IyEx_6qawtMGysU/edit?usp=sharing"",""สบก!AF46"")"),694500)</f>
        <v>694500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IFERROR(__xludf.DUMMYFUNCTION("IMPORTRANGE(""https://docs.google.com/spreadsheets/d/1Yj_ptqi66GCucihVvJfMjLAmec39IyEx_6qawtMGysU/edit?usp=sharing"",""สบก!AG46"")"),94500)</f>
        <v>94500</v>
      </c>
      <c r="M74" s="626">
        <f ca="1">L74</f>
        <v>94500</v>
      </c>
      <c r="N74" s="623">
        <f ca="1">IFERROR(__xludf.DUMMYFUNCTION("IMPORTRANGE(""https://docs.google.com/spreadsheets/d/1Yj_ptqi66GCucihVvJfMjLAmec39IyEx_6qawtMGysU/edit?usp=sharing"",""สบก!AK46"")"),94500)</f>
        <v>94500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235500</v>
      </c>
      <c r="M140" s="152">
        <f t="shared" ca="1" si="64"/>
        <v>235500</v>
      </c>
      <c r="N140" s="152">
        <f t="shared" ca="1" si="64"/>
        <v>235500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235500</v>
      </c>
      <c r="M142" s="157">
        <f t="shared" ca="1" si="68"/>
        <v>235500</v>
      </c>
      <c r="N142" s="157">
        <f t="shared" ca="1" si="68"/>
        <v>235500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235500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IFERROR(__xludf.DUMMYFUNCTION("IMPORTRANGE(""https://docs.google.com/spreadsheets/d/1Yj_ptqi66GCucihVvJfMjLAmec39IyEx_6qawtMGysU/edit?usp=sharing"",""สบก!BK46"")"),235500)</f>
        <v>235500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IFERROR(__xludf.DUMMYFUNCTION("IMPORTRANGE(""https://docs.google.com/spreadsheets/d/1Yj_ptqi66GCucihVvJfMjLAmec39IyEx_6qawtMGysU/edit?usp=sharing"",""สบก!BG46"")"),103500)</f>
        <v>103500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IFERROR(__xludf.DUMMYFUNCTION("IMPORTRANGE(""https://docs.google.com/spreadsheets/d/1XL5vhW3sbDhbH9Cz0tuDiY8C3ctxq1tqvaCgkFb8cCA/edit?usp=sharing"",""มุกดาหาร!J84"")"),60)</f>
        <v>60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IFERROR(__xludf.DUMMYFUNCTION("IMPORTRANGE(""https://docs.google.com/spreadsheets/d/1XL5vhW3sbDhbH9Cz0tuDiY8C3ctxq1tqvaCgkFb8cCA/edit?usp=sharing"",""มุกดาหาร!J85"")"),60)</f>
        <v>60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IFERROR(__xludf.DUMMYFUNCTION("IMPORTRANGE(""https://docs.google.com/spreadsheets/d/1XL5vhW3sbDhbH9Cz0tuDiY8C3ctxq1tqvaCgkFb8cCA/edit?usp=sharing"",""มุกดาหาร!J114"")"),45000)</f>
        <v>45000</v>
      </c>
      <c r="K189" s="286">
        <f ca="1">IF(I189&gt;0,J189*100/I189,0)</f>
        <v>112.5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IFERROR(__xludf.DUMMYFUNCTION("IMPORTRANGE(""https://docs.google.com/spreadsheets/d/1XL5vhW3sbDhbH9Cz0tuDiY8C3ctxq1tqvaCgkFb8cCA/edit?usp=sharing"",""มุกดาหาร!J124"")"),45000)</f>
        <v>45000</v>
      </c>
      <c r="K199" s="163">
        <f t="shared" ref="K199:K201" ca="1" si="70">IF(I199&gt;0,J199*100/I199,0)</f>
        <v>112.5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IFERROR(__xludf.DUMMYFUNCTION("IMPORTRANGE(""https://docs.google.com/spreadsheets/d/1XL5vhW3sbDhbH9Cz0tuDiY8C3ctxq1tqvaCgkFb8cCA/edit?usp=sharing"",""มุกดาหาร!J125"")"),45000)</f>
        <v>45000</v>
      </c>
      <c r="K200" s="163">
        <f t="shared" ca="1" si="70"/>
        <v>112.5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42415</v>
      </c>
      <c r="M220" s="152">
        <f t="shared" ca="1" si="72"/>
        <v>42415</v>
      </c>
      <c r="N220" s="152">
        <f t="shared" ca="1" si="72"/>
        <v>42415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42415</v>
      </c>
      <c r="M222" s="157">
        <f t="shared" ca="1" si="76"/>
        <v>42415</v>
      </c>
      <c r="N222" s="157">
        <f t="shared" ca="1" si="76"/>
        <v>42415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42415</v>
      </c>
      <c r="M224" s="627">
        <f ca="1">IFERROR(__xludf.DUMMYFUNCTION("IMPORTRANGE(""https://docs.google.com/spreadsheets/d/1Yj_ptqi66GCucihVvJfMjLAmec39IyEx_6qawtMGysU/edit?usp=sharing"",""สบก!BS46"")"),42415)</f>
        <v>42415</v>
      </c>
      <c r="N224" s="628">
        <f ca="1">IFERROR(__xludf.DUMMYFUNCTION("IMPORTRANGE(""https://docs.google.com/spreadsheets/d/1Yj_ptqi66GCucihVvJfMjLAmec39IyEx_6qawtMGysU/edit?usp=sharing"",""สบก!BT46"")"),42415)</f>
        <v>42415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IFERROR(__xludf.DUMMYFUNCTION("IMPORTRANGE(""https://docs.google.com/spreadsheets/d/1Yj_ptqi66GCucihVvJfMjLAmec39IyEx_6qawtMGysU/edit?usp=sharing"",""สบก!BP46"")"),42415)</f>
        <v>42415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IFERROR(__xludf.DUMMYFUNCTION("IMPORTRANGE(""https://docs.google.com/spreadsheets/d/1XL5vhW3sbDhbH9Cz0tuDiY8C3ctxq1tqvaCgkFb8cCA/edit?usp=sharing"",""มุกดาหาร!J228"")"),334)</f>
        <v>334</v>
      </c>
      <c r="K328" s="318">
        <f ca="1">IF(I328&gt;0,J328*100/I328,0)</f>
        <v>148.44444444444446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950170</v>
      </c>
      <c r="M329" s="152">
        <f t="shared" ca="1" si="98"/>
        <v>950170</v>
      </c>
      <c r="N329" s="152">
        <f t="shared" ca="1" si="98"/>
        <v>950170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950170</v>
      </c>
      <c r="M331" s="157">
        <f t="shared" ca="1" si="102"/>
        <v>950170</v>
      </c>
      <c r="N331" s="157">
        <f t="shared" ca="1" si="102"/>
        <v>950170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811170</v>
      </c>
      <c r="M333" s="627">
        <f ca="1">IFERROR(__xludf.DUMMYFUNCTION("IMPORTRANGE(""https://docs.google.com/spreadsheets/d/1Yj_ptqi66GCucihVvJfMjLAmec39IyEx_6qawtMGysU/edit?usp=sharing"",""สบก!DL46"")"),811170)</f>
        <v>811170</v>
      </c>
      <c r="N333" s="628">
        <f ca="1">IFERROR(__xludf.DUMMYFUNCTION("IMPORTRANGE(""https://docs.google.com/spreadsheets/d/1Yj_ptqi66GCucihVvJfMjLAmec39IyEx_6qawtMGysU/edit?usp=sharing"",""สบก!DM46"")"),811170)</f>
        <v>811170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IFERROR(__xludf.DUMMYFUNCTION("IMPORTRANGE(""https://docs.google.com/spreadsheets/d/1Yj_ptqi66GCucihVvJfMjLAmec39IyEx_6qawtMGysU/edit?usp=sharing"",""สบก!DI46"")"),505170)</f>
        <v>505170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IFERROR(__xludf.DUMMYFUNCTION("IMPORTRANGE(""https://docs.google.com/spreadsheets/d/1Yj_ptqi66GCucihVvJfMjLAmec39IyEx_6qawtMGysU/edit?usp=sharing"",""สบก!DJ46"")"),139000)</f>
        <v>139000</v>
      </c>
      <c r="M337" s="626">
        <f ca="1">L337</f>
        <v>139000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IFERROR(__xludf.DUMMYFUNCTION("IMPORTRANGE(""https://docs.google.com/spreadsheets/d/1XL5vhW3sbDhbH9Cz0tuDiY8C3ctxq1tqvaCgkFb8cCA/edit?usp=sharing"",""มุกดาหาร!J235"")"),1847.55)</f>
        <v>1847.55</v>
      </c>
      <c r="K340" s="343">
        <f t="shared" ca="1" si="103"/>
        <v>102.64166666666667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IFERROR(__xludf.DUMMYFUNCTION("IMPORTRANGE(""https://docs.google.com/spreadsheets/d/1XL5vhW3sbDhbH9Cz0tuDiY8C3ctxq1tqvaCgkFb8cCA/edit?usp=sharing"",""มุกดาหาร!J236"")"),390)</f>
        <v>390</v>
      </c>
      <c r="K341" s="343">
        <f t="shared" ca="1" si="103"/>
        <v>173.33333333333334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IFERROR(__xludf.DUMMYFUNCTION("IMPORTRANGE(""https://docs.google.com/spreadsheets/d/1XL5vhW3sbDhbH9Cz0tuDiY8C3ctxq1tqvaCgkFb8cCA/edit?usp=sharing"",""มุกดาหาร!J237"")"),3493.24)</f>
        <v>3493.24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IFERROR(__xludf.DUMMYFUNCTION("IMPORTRANGE(""https://docs.google.com/spreadsheets/d/1XL5vhW3sbDhbH9Cz0tuDiY8C3ctxq1tqvaCgkFb8cCA/edit?usp=sharing"",""มุกดาหาร!J240"")"),334)</f>
        <v>334</v>
      </c>
      <c r="K345" s="343">
        <f t="shared" ca="1" si="103"/>
        <v>148.44444444444446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IFERROR(__xludf.DUMMYFUNCTION("IMPORTRANGE(""https://docs.google.com/spreadsheets/d/1XL5vhW3sbDhbH9Cz0tuDiY8C3ctxq1tqvaCgkFb8cCA/edit?usp=sharing"",""มุกดาหาร!J241"")"),3055.31999999999)</f>
        <v>3055.3199999999902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IFERROR(__xludf.DUMMYFUNCTION("IMPORTRANGE(""https://docs.google.com/spreadsheets/d/1XL5vhW3sbDhbH9Cz0tuDiY8C3ctxq1tqvaCgkFb8cCA/edit?usp=sharing"",""มุกดาหาร!L242"")"),2531108)</f>
        <v>2531108</v>
      </c>
      <c r="M347" s="358"/>
      <c r="N347" s="358">
        <f ca="1">IFERROR(__xludf.DUMMYFUNCTION("IMPORTRANGE(""https://docs.google.com/spreadsheets/d/1XL5vhW3sbDhbH9Cz0tuDiY8C3ctxq1tqvaCgkFb8cCA/edit?usp=sharing"",""มุกดาหาร!M242"")"),2527948)</f>
        <v>2527948</v>
      </c>
      <c r="O347" s="358">
        <f ca="1">+IF(L347&gt;0,N347*100/L347,0)</f>
        <v>99.875153490092089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IFERROR(__xludf.DUMMYFUNCTION("IMPORTRANGE(""https://docs.google.com/spreadsheets/d/1XL5vhW3sbDhbH9Cz0tuDiY8C3ctxq1tqvaCgkFb8cCA/edit?usp=sharing"",""มุกดาหาร!J244"")"),190)</f>
        <v>190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IFERROR(__xludf.DUMMYFUNCTION("IMPORTRANGE(""https://docs.google.com/spreadsheets/d/1XL5vhW3sbDhbH9Cz0tuDiY8C3ctxq1tqvaCgkFb8cCA/edit?usp=sharing"",""มุกดาหาร!L244"")"),471760)</f>
        <v>471760</v>
      </c>
      <c r="M349" s="373"/>
      <c r="N349" s="373">
        <f ca="1">IFERROR(__xludf.DUMMYFUNCTION("IMPORTRANGE(""https://docs.google.com/spreadsheets/d/1XL5vhW3sbDhbH9Cz0tuDiY8C3ctxq1tqvaCgkFb8cCA/edit?usp=sharing"",""มุกดาหาร!M244"")"),471760)</f>
        <v>471760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IFERROR(__xludf.DUMMYFUNCTION("IMPORTRANGE(""https://docs.google.com/spreadsheets/d/1XL5vhW3sbDhbH9Cz0tuDiY8C3ctxq1tqvaCgkFb8cCA/edit?usp=sharing"",""มุกดาหาร!L247"")"),471760)</f>
        <v>471760</v>
      </c>
      <c r="M352" s="165"/>
      <c r="N352" s="164">
        <f ca="1">IFERROR(__xludf.DUMMYFUNCTION("IMPORTRANGE(""https://docs.google.com/spreadsheets/d/1XL5vhW3sbDhbH9Cz0tuDiY8C3ctxq1tqvaCgkFb8cCA/edit?usp=sharing"",""มุกดาหาร!M247"")"),471760)</f>
        <v>471760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IFERROR(__xludf.DUMMYFUNCTION("IMPORTRANGE(""https://docs.google.com/spreadsheets/d/1XL5vhW3sbDhbH9Cz0tuDiY8C3ctxq1tqvaCgkFb8cCA/edit?usp=sharing"",""มุกดาหาร!L249"")"),471760)</f>
        <v>471760</v>
      </c>
      <c r="M354" s="169"/>
      <c r="N354" s="168">
        <f ca="1">IFERROR(__xludf.DUMMYFUNCTION("IMPORTRANGE(""https://docs.google.com/spreadsheets/d/1XL5vhW3sbDhbH9Cz0tuDiY8C3ctxq1tqvaCgkFb8cCA/edit?usp=sharing"",""มุกดาหาร!M249"")"),471760)</f>
        <v>471760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IFERROR(__xludf.DUMMYFUNCTION("IMPORTRANGE(""https://docs.google.com/spreadsheets/d/1XL5vhW3sbDhbH9Cz0tuDiY8C3ctxq1tqvaCgkFb8cCA/edit?usp=sharing"",""มุกดาหาร!M251"")"),170100)</f>
        <v>170100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IFERROR(__xludf.DUMMYFUNCTION("IMPORTRANGE(""https://docs.google.com/spreadsheets/d/1XL5vhW3sbDhbH9Cz0tuDiY8C3ctxq1tqvaCgkFb8cCA/edit?usp=sharing"",""มุกดาหาร!M252"")"),143365)</f>
        <v>143365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IFERROR(__xludf.DUMMYFUNCTION("IMPORTRANGE(""https://docs.google.com/spreadsheets/d/1XL5vhW3sbDhbH9Cz0tuDiY8C3ctxq1tqvaCgkFb8cCA/edit?usp=sharing"",""มุกดาหาร!M253"")"),79395)</f>
        <v>79395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IFERROR(__xludf.DUMMYFUNCTION("IMPORTRANGE(""https://docs.google.com/spreadsheets/d/1XL5vhW3sbDhbH9Cz0tuDiY8C3ctxq1tqvaCgkFb8cCA/edit?usp=sharing"",""มุกดาหาร!J270"")"),190)</f>
        <v>190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IFERROR(__xludf.DUMMYFUNCTION("IMPORTRANGE(""https://docs.google.com/spreadsheets/d/1XL5vhW3sbDhbH9Cz0tuDiY8C3ctxq1tqvaCgkFb8cCA/edit?usp=sharing"",""มุกดาหาร!M275"")"),1025360)</f>
        <v>1025360</v>
      </c>
      <c r="O380" s="373">
        <f ca="1">+IF(L380&gt;0,N380*100/L380,0)</f>
        <v>99.692762415898571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IFERROR(__xludf.DUMMYFUNCTION("IMPORTRANGE(""https://docs.google.com/spreadsheets/d/1XL5vhW3sbDhbH9Cz0tuDiY8C3ctxq1tqvaCgkFb8cCA/edit?usp=sharing"",""มุกดาหาร!M278"")"),1025360)</f>
        <v>1025360</v>
      </c>
      <c r="O383" s="165">
        <f t="shared" ca="1" si="109"/>
        <v>99.692762415898571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IFERROR(__xludf.DUMMYFUNCTION("IMPORTRANGE(""https://docs.google.com/spreadsheets/d/1XL5vhW3sbDhbH9Cz0tuDiY8C3ctxq1tqvaCgkFb8cCA/edit?usp=sharing"",""มุกดาหาร!M280"")"),1025360)</f>
        <v>1025360</v>
      </c>
      <c r="O385" s="169">
        <f t="shared" ca="1" si="109"/>
        <v>99.692762415898571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IFERROR(__xludf.DUMMYFUNCTION("IMPORTRANGE(""https://docs.google.com/spreadsheets/d/1XL5vhW3sbDhbH9Cz0tuDiY8C3ctxq1tqvaCgkFb8cCA/edit?usp=sharing"",""มุกดาหาร!M282"")"),621840)</f>
        <v>621840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IFERROR(__xludf.DUMMYFUNCTION("IMPORTRANGE(""https://docs.google.com/spreadsheets/d/1XL5vhW3sbDhbH9Cz0tuDiY8C3ctxq1tqvaCgkFb8cCA/edit?usp=sharing"",""มุกดาหาร!M283"")"),161699)</f>
        <v>161699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IFERROR(__xludf.DUMMYFUNCTION("IMPORTRANGE(""https://docs.google.com/spreadsheets/d/1XL5vhW3sbDhbH9Cz0tuDiY8C3ctxq1tqvaCgkFb8cCA/edit?usp=sharing"",""มุกดาหาร!M284"")"),43821)</f>
        <v>43821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IFERROR(__xludf.DUMMYFUNCTION("IMPORTRANGE(""https://docs.google.com/spreadsheets/d/1XL5vhW3sbDhbH9Cz0tuDiY8C3ctxq1tqvaCgkFb8cCA/edit?usp=sharing"",""มุกดาหาร!M296"")"),159950)</f>
        <v>159950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IFERROR(__xludf.DUMMYFUNCTION("IMPORTRANGE(""https://docs.google.com/spreadsheets/d/1XL5vhW3sbDhbH9Cz0tuDiY8C3ctxq1tqvaCgkFb8cCA/edit?usp=sharing"",""มุกดาหาร!M299"")"),159950)</f>
        <v>159950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IFERROR(__xludf.DUMMYFUNCTION("IMPORTRANGE(""https://docs.google.com/spreadsheets/d/1XL5vhW3sbDhbH9Cz0tuDiY8C3ctxq1tqvaCgkFb8cCA/edit?usp=sharing"",""มุกดาหาร!M301"")"),159950)</f>
        <v>159950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IFERROR(__xludf.DUMMYFUNCTION("IMPORTRANGE(""https://docs.google.com/spreadsheets/d/1XL5vhW3sbDhbH9Cz0tuDiY8C3ctxq1tqvaCgkFb8cCA/edit?usp=sharing"",""มุกดาหาร!M330"")"),139000)</f>
        <v>139000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IFERROR(__xludf.DUMMYFUNCTION("IMPORTRANGE(""https://docs.google.com/spreadsheets/d/1XL5vhW3sbDhbH9Cz0tuDiY8C3ctxq1tqvaCgkFb8cCA/edit?usp=sharing"",""มุกดาหาร!M332"")"),139000)</f>
        <v>139000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IFERROR(__xludf.DUMMYFUNCTION("IMPORTRANGE(""https://docs.google.com/spreadsheets/d/1XL5vhW3sbDhbH9Cz0tuDiY8C3ctxq1tqvaCgkFb8cCA/edit?usp=sharing"",""มุกดาหาร!M334"")"),139000)</f>
        <v>139000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IFERROR(__xludf.DUMMYFUNCTION("IMPORTRANGE(""https://docs.google.com/spreadsheets/d/1XL5vhW3sbDhbH9Cz0tuDiY8C3ctxq1tqvaCgkFb8cCA/edit?usp=sharing"",""มุกดาหาร!J350"")"),38747)</f>
        <v>38747</v>
      </c>
      <c r="K455" s="372">
        <f ca="1">IF(I455&gt;0,J455*100/I455,0)</f>
        <v>100.00516195638147</v>
      </c>
      <c r="L455" s="373">
        <f ca="1">IFERROR(__xludf.DUMMYFUNCTION("IMPORTRANGE(""https://docs.google.com/spreadsheets/d/1XL5vhW3sbDhbH9Cz0tuDiY8C3ctxq1tqvaCgkFb8cCA/edit?usp=sharing"",""มุกดาหาร!L350"")"),424018)</f>
        <v>424018</v>
      </c>
      <c r="M455" s="373"/>
      <c r="N455" s="373">
        <f ca="1">IFERROR(__xludf.DUMMYFUNCTION("IMPORTRANGE(""https://docs.google.com/spreadsheets/d/1XL5vhW3sbDhbH9Cz0tuDiY8C3ctxq1tqvaCgkFb8cCA/edit?usp=sharing"",""มุกดาหาร!M350"")"),424018)</f>
        <v>424018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IFERROR(__xludf.DUMMYFUNCTION("IMPORTRANGE(""https://docs.google.com/spreadsheets/d/1XL5vhW3sbDhbH9Cz0tuDiY8C3ctxq1tqvaCgkFb8cCA/edit?usp=sharing"",""มุกดาหาร!L352"")"),424018)</f>
        <v>424018</v>
      </c>
      <c r="M457" s="165"/>
      <c r="N457" s="169">
        <f ca="1">IFERROR(__xludf.DUMMYFUNCTION("IMPORTRANGE(""https://docs.google.com/spreadsheets/d/1XL5vhW3sbDhbH9Cz0tuDiY8C3ctxq1tqvaCgkFb8cCA/edit?usp=sharing"",""มุกดาหาร!M352"")"),424018)</f>
        <v>424018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IFERROR(__xludf.DUMMYFUNCTION("IMPORTRANGE(""https://docs.google.com/spreadsheets/d/1XL5vhW3sbDhbH9Cz0tuDiY8C3ctxq1tqvaCgkFb8cCA/edit?usp=sharing"",""มุกดาหาร!L354"")"),424018)</f>
        <v>424018</v>
      </c>
      <c r="M459" s="169"/>
      <c r="N459" s="169">
        <f ca="1">IFERROR(__xludf.DUMMYFUNCTION("IMPORTRANGE(""https://docs.google.com/spreadsheets/d/1XL5vhW3sbDhbH9Cz0tuDiY8C3ctxq1tqvaCgkFb8cCA/edit?usp=sharing"",""มุกดาหาร!M354"")"),424018)</f>
        <v>424018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IFERROR(__xludf.DUMMYFUNCTION("IMPORTRANGE(""https://docs.google.com/spreadsheets/d/1XL5vhW3sbDhbH9Cz0tuDiY8C3ctxq1tqvaCgkFb8cCA/edit?usp=sharing"",""มุกดาหาร!M357"")"),94599)</f>
        <v>94599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IFERROR(__xludf.DUMMYFUNCTION("IMPORTRANGE(""https://docs.google.com/spreadsheets/d/1XL5vhW3sbDhbH9Cz0tuDiY8C3ctxq1tqvaCgkFb8cCA/edit?usp=sharing"",""มุกดาหาร!M358"")"),329419)</f>
        <v>329419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IFERROR(__xludf.DUMMYFUNCTION("IMPORTRANGE(""https://docs.google.com/spreadsheets/d/1XL5vhW3sbDhbH9Cz0tuDiY8C3ctxq1tqvaCgkFb8cCA/edit?usp=sharing"",""มุกดาหาร!J359"")"),38747)</f>
        <v>38747</v>
      </c>
      <c r="K464" s="269">
        <f t="shared" ref="K464:K515" ca="1" si="117">IF(I464&gt;0,J464*100/I464,0)</f>
        <v>100.00516195638147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IFERROR(__xludf.DUMMYFUNCTION("IMPORTRANGE(""https://docs.google.com/spreadsheets/d/1XL5vhW3sbDhbH9Cz0tuDiY8C3ctxq1tqvaCgkFb8cCA/edit?usp=sharing"",""มุกดาหาร!J376"")"),38747)</f>
        <v>38747</v>
      </c>
      <c r="K481" s="202">
        <f t="shared" ca="1" si="117"/>
        <v>100.00516195638147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IFERROR(__xludf.DUMMYFUNCTION("IMPORTRANGE(""https://docs.google.com/spreadsheets/d/1XL5vhW3sbDhbH9Cz0tuDiY8C3ctxq1tqvaCgkFb8cCA/edit?usp=sharing"",""มุกดาหาร!J378"")"),36576)</f>
        <v>36576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IFERROR(__xludf.DUMMYFUNCTION("IMPORTRANGE(""https://docs.google.com/spreadsheets/d/1XL5vhW3sbDhbH9Cz0tuDiY8C3ctxq1tqvaCgkFb8cCA/edit?usp=sharing"",""มุกดาหาร!J379"")"),4481)</f>
        <v>4481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IFERROR(__xludf.DUMMYFUNCTION("IMPORTRANGE(""https://docs.google.com/spreadsheets/d/1XL5vhW3sbDhbH9Cz0tuDiY8C3ctxq1tqvaCgkFb8cCA/edit?usp=sharing"",""มุกดาหาร!J380"")"),201)</f>
        <v>201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IFERROR(__xludf.DUMMYFUNCTION("IMPORTRANGE(""https://docs.google.com/spreadsheets/d/1XL5vhW3sbDhbH9Cz0tuDiY8C3ctxq1tqvaCgkFb8cCA/edit?usp=sharing"",""มุกดาหาร!J381"")"),22)</f>
        <v>22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IFERROR(__xludf.DUMMYFUNCTION("IMPORTRANGE(""https://docs.google.com/spreadsheets/d/1XL5vhW3sbDhbH9Cz0tuDiY8C3ctxq1tqvaCgkFb8cCA/edit?usp=sharing"",""มุกดาหาร!J382"")"),1067)</f>
        <v>1067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IFERROR(__xludf.DUMMYFUNCTION("IMPORTRANGE(""https://docs.google.com/spreadsheets/d/1XL5vhW3sbDhbH9Cz0tuDiY8C3ctxq1tqvaCgkFb8cCA/edit?usp=sharing"",""มุกดาหาร!J383"")"),119)</f>
        <v>119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IFERROR(__xludf.DUMMYFUNCTION("IMPORTRANGE(""https://docs.google.com/spreadsheets/d/1XL5vhW3sbDhbH9Cz0tuDiY8C3ctxq1tqvaCgkFb8cCA/edit?usp=sharing"",""มุกดาหาร!J384"")"),1067)</f>
        <v>1067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IFERROR(__xludf.DUMMYFUNCTION("IMPORTRANGE(""https://docs.google.com/spreadsheets/d/1XL5vhW3sbDhbH9Cz0tuDiY8C3ctxq1tqvaCgkFb8cCA/edit?usp=sharing"",""มุกดาหาร!J388"")"),903)</f>
        <v>903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IFERROR(__xludf.DUMMYFUNCTION("IMPORTRANGE(""https://docs.google.com/spreadsheets/d/1XL5vhW3sbDhbH9Cz0tuDiY8C3ctxq1tqvaCgkFb8cCA/edit?usp=sharing"",""มุกดาหาร!J389"")"),93)</f>
        <v>93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IFERROR(__xludf.DUMMYFUNCTION("IMPORTRANGE(""https://docs.google.com/spreadsheets/d/1XL5vhW3sbDhbH9Cz0tuDiY8C3ctxq1tqvaCgkFb8cCA/edit?usp=sharing"",""มุกดาหาร!J392"")"),2280)</f>
        <v>2280</v>
      </c>
      <c r="K497" s="444">
        <f t="shared" ca="1" si="117"/>
        <v>100.04387889425186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IFERROR(__xludf.DUMMYFUNCTION("IMPORTRANGE(""https://docs.google.com/spreadsheets/d/1XL5vhW3sbDhbH9Cz0tuDiY8C3ctxq1tqvaCgkFb8cCA/edit?usp=sharing"",""มุกดาหาร!J393"")"),2280)</f>
        <v>2280</v>
      </c>
      <c r="K498" s="202">
        <f t="shared" ca="1" si="117"/>
        <v>100.04387889425186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IFERROR(__xludf.DUMMYFUNCTION("IMPORTRANGE(""https://docs.google.com/spreadsheets/d/1XL5vhW3sbDhbH9Cz0tuDiY8C3ctxq1tqvaCgkFb8cCA/edit?usp=sharing"",""มุกดาหาร!J394"")"),188)</f>
        <v>188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IFERROR(__xludf.DUMMYFUNCTION("IMPORTRANGE(""https://docs.google.com/spreadsheets/d/1XL5vhW3sbDhbH9Cz0tuDiY8C3ctxq1tqvaCgkFb8cCA/edit?usp=sharing"",""มุกดาหาร!J395"")"),2115)</f>
        <v>2115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IFERROR(__xludf.DUMMYFUNCTION("IMPORTRANGE(""https://docs.google.com/spreadsheets/d/1XL5vhW3sbDhbH9Cz0tuDiY8C3ctxq1tqvaCgkFb8cCA/edit?usp=sharing"",""มุกดาหาร!J396"")"),173)</f>
        <v>173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IFERROR(__xludf.DUMMYFUNCTION("IMPORTRANGE(""https://docs.google.com/spreadsheets/d/1XL5vhW3sbDhbH9Cz0tuDiY8C3ctxq1tqvaCgkFb8cCA/edit?usp=sharing"",""มุกดาหาร!J397"")"),1354)</f>
        <v>1354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IFERROR(__xludf.DUMMYFUNCTION("IMPORTRANGE(""https://docs.google.com/spreadsheets/d/1XL5vhW3sbDhbH9Cz0tuDiY8C3ctxq1tqvaCgkFb8cCA/edit?usp=sharing"",""มุกดาหาร!J398"")"),104)</f>
        <v>104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IFERROR(__xludf.DUMMYFUNCTION("IMPORTRANGE(""https://docs.google.com/spreadsheets/d/1XL5vhW3sbDhbH9Cz0tuDiY8C3ctxq1tqvaCgkFb8cCA/edit?usp=sharing"",""มุกดาหาร!J399"")"),761)</f>
        <v>761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IFERROR(__xludf.DUMMYFUNCTION("IMPORTRANGE(""https://docs.google.com/spreadsheets/d/1XL5vhW3sbDhbH9Cz0tuDiY8C3ctxq1tqvaCgkFb8cCA/edit?usp=sharing"",""มุกดาหาร!J400"")"),69)</f>
        <v>69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IFERROR(__xludf.DUMMYFUNCTION("IMPORTRANGE(""https://docs.google.com/spreadsheets/d/1XL5vhW3sbDhbH9Cz0tuDiY8C3ctxq1tqvaCgkFb8cCA/edit?usp=sharing"",""มุกดาหาร!J403"")"),86)</f>
        <v>86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IFERROR(__xludf.DUMMYFUNCTION("IMPORTRANGE(""https://docs.google.com/spreadsheets/d/1XL5vhW3sbDhbH9Cz0tuDiY8C3ctxq1tqvaCgkFb8cCA/edit?usp=sharing"",""มุกดาหาร!J405"")"),86)</f>
        <v>86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IFERROR(__xludf.DUMMYFUNCTION("IMPORTRANGE(""https://docs.google.com/spreadsheets/d/1XL5vhW3sbDhbH9Cz0tuDiY8C3ctxq1tqvaCgkFb8cCA/edit?usp=sharing"",""มุกดาหาร!J409"")"),79)</f>
        <v>79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IFERROR(__xludf.DUMMYFUNCTION("IMPORTRANGE(""https://docs.google.com/spreadsheets/d/1XL5vhW3sbDhbH9Cz0tuDiY8C3ctxq1tqvaCgkFb8cCA/edit?usp=sharing"",""มุกดาหาร!J410"")"),11)</f>
        <v>11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IFERROR(__xludf.DUMMYFUNCTION("IMPORTRANGE(""https://docs.google.com/spreadsheets/d/1XL5vhW3sbDhbH9Cz0tuDiY8C3ctxq1tqvaCgkFb8cCA/edit?usp=sharing"",""มุกดาหาร!J459"")"),2400)</f>
        <v>2400</v>
      </c>
      <c r="K564" s="372">
        <f ca="1">IF(I564&gt;0,J564*100/I564,0)</f>
        <v>133.33333333333334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IFERROR(__xludf.DUMMYFUNCTION("IMPORTRANGE(""https://docs.google.com/spreadsheets/d/1XL5vhW3sbDhbH9Cz0tuDiY8C3ctxq1tqvaCgkFb8cCA/edit?usp=sharing"",""มุกดาหาร!M459"")"),136480)</f>
        <v>136480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IFERROR(__xludf.DUMMYFUNCTION("IMPORTRANGE(""https://docs.google.com/spreadsheets/d/1XL5vhW3sbDhbH9Cz0tuDiY8C3ctxq1tqvaCgkFb8cCA/edit?usp=sharing"",""มุกดาหาร!M461"")"),136480)</f>
        <v>136480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IFERROR(__xludf.DUMMYFUNCTION("IMPORTRANGE(""https://docs.google.com/spreadsheets/d/1XL5vhW3sbDhbH9Cz0tuDiY8C3ctxq1tqvaCgkFb8cCA/edit?usp=sharing"",""มุกดาหาร!M463"")"),136480)</f>
        <v>136480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IFERROR(__xludf.DUMMYFUNCTION("IMPORTRANGE(""https://docs.google.com/spreadsheets/d/1XL5vhW3sbDhbH9Cz0tuDiY8C3ctxq1tqvaCgkFb8cCA/edit?usp=sharing"",""มุกดาหาร!M466"")"),93133)</f>
        <v>93133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IFERROR(__xludf.DUMMYFUNCTION("IMPORTRANGE(""https://docs.google.com/spreadsheets/d/1XL5vhW3sbDhbH9Cz0tuDiY8C3ctxq1tqvaCgkFb8cCA/edit?usp=sharing"",""มุกดาหาร!M467"")"),43347)</f>
        <v>43347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IFERROR(__xludf.DUMMYFUNCTION("IMPORTRANGE(""https://docs.google.com/spreadsheets/d/1XL5vhW3sbDhbH9Cz0tuDiY8C3ctxq1tqvaCgkFb8cCA/edit?usp=sharing"",""มุกดาหาร!J468"")"),2400)</f>
        <v>2400</v>
      </c>
      <c r="K573" s="202">
        <f ca="1">IF(I573&gt;0,J573*100/I573,0)</f>
        <v>133.33333333333334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IFERROR(__xludf.DUMMYFUNCTION("IMPORTRANGE(""https://docs.google.com/spreadsheets/d/1XL5vhW3sbDhbH9Cz0tuDiY8C3ctxq1tqvaCgkFb8cCA/edit?usp=sharing"",""มุกดาหาร!J472"")"),1945)</f>
        <v>1945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IFERROR(__xludf.DUMMYFUNCTION("IMPORTRANGE(""https://docs.google.com/spreadsheets/d/1XL5vhW3sbDhbH9Cz0tuDiY8C3ctxq1tqvaCgkFb8cCA/edit?usp=sharing"",""มุกดาหาร!J475"")"),80)</f>
        <v>80</v>
      </c>
      <c r="K580" s="372">
        <f ca="1">IF(I580&gt;0,J580*100/I580,0)</f>
        <v>200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IFERROR(__xludf.DUMMYFUNCTION("IMPORTRANGE(""https://docs.google.com/spreadsheets/d/1XL5vhW3sbDhbH9Cz0tuDiY8C3ctxq1tqvaCgkFb8cCA/edit?usp=sharing"",""มุกดาหาร!M475"")"),134440)</f>
        <v>134440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IFERROR(__xludf.DUMMYFUNCTION("IMPORTRANGE(""https://docs.google.com/spreadsheets/d/1XL5vhW3sbDhbH9Cz0tuDiY8C3ctxq1tqvaCgkFb8cCA/edit?usp=sharing"",""มุกดาหาร!M477"")"),134440)</f>
        <v>134440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IFERROR(__xludf.DUMMYFUNCTION("IMPORTRANGE(""https://docs.google.com/spreadsheets/d/1XL5vhW3sbDhbH9Cz0tuDiY8C3ctxq1tqvaCgkFb8cCA/edit?usp=sharing"",""มุกดาหาร!M479"")"),134440)</f>
        <v>134440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IFERROR(__xludf.DUMMYFUNCTION("IMPORTRANGE(""https://docs.google.com/spreadsheets/d/1XL5vhW3sbDhbH9Cz0tuDiY8C3ctxq1tqvaCgkFb8cCA/edit?usp=sharing"",""มุกดาหาร!M483"")"),134440)</f>
        <v>134440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IFERROR(__xludf.DUMMYFUNCTION("IMPORTRANGE(""https://docs.google.com/spreadsheets/d/1XL5vhW3sbDhbH9Cz0tuDiY8C3ctxq1tqvaCgkFb8cCA/edit?usp=sharing"",""มุกดาหาร!J486"")"),77)</f>
        <v>77</v>
      </c>
      <c r="K591" s="163">
        <f t="shared" ca="1" si="125"/>
        <v>192.5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IFERROR(__xludf.DUMMYFUNCTION("IMPORTRANGE(""https://docs.google.com/spreadsheets/d/1XL5vhW3sbDhbH9Cz0tuDiY8C3ctxq1tqvaCgkFb8cCA/edit?usp=sharing"",""มุกดาหาร!J487"")"),51.03)</f>
        <v>51.03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IFERROR(__xludf.DUMMYFUNCTION("IMPORTRANGE(""https://docs.google.com/spreadsheets/d/1XL5vhW3sbDhbH9Cz0tuDiY8C3ctxq1tqvaCgkFb8cCA/edit?usp=sharing"",""มุกดาหาร!J488"")"),81)</f>
        <v>81</v>
      </c>
      <c r="K593" s="163">
        <f t="shared" ca="1" si="125"/>
        <v>202.5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IFERROR(__xludf.DUMMYFUNCTION("IMPORTRANGE(""https://docs.google.com/spreadsheets/d/1XL5vhW3sbDhbH9Cz0tuDiY8C3ctxq1tqvaCgkFb8cCA/edit?usp=sharing"",""มุกดาหาร!J489"")"),52.85)</f>
        <v>52.85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IFERROR(__xludf.DUMMYFUNCTION("IMPORTRANGE(""https://docs.google.com/spreadsheets/d/1XL5vhW3sbDhbH9Cz0tuDiY8C3ctxq1tqvaCgkFb8cCA/edit?usp=sharing"",""มุกดาหาร!J490"")"),80)</f>
        <v>80</v>
      </c>
      <c r="K595" s="163">
        <f t="shared" ca="1" si="125"/>
        <v>200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IFERROR(__xludf.DUMMYFUNCTION("IMPORTRANGE(""https://docs.google.com/spreadsheets/d/1XL5vhW3sbDhbH9Cz0tuDiY8C3ctxq1tqvaCgkFb8cCA/edit?usp=sharing"",""มุกดาหาร!J491"")"),52.01)</f>
        <v>52.01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IFERROR(__xludf.DUMMYFUNCTION("IMPORTRANGE(""https://docs.google.com/spreadsheets/d/1XL5vhW3sbDhbH9Cz0tuDiY8C3ctxq1tqvaCgkFb8cCA/edit?usp=sharing"",""มุกดาหาร!L492"")"),2600)</f>
        <v>2600</v>
      </c>
      <c r="M597" s="412"/>
      <c r="N597" s="412">
        <f ca="1">IFERROR(__xludf.DUMMYFUNCTION("IMPORTRANGE(""https://docs.google.com/spreadsheets/d/1XL5vhW3sbDhbH9Cz0tuDiY8C3ctxq1tqvaCgkFb8cCA/edit?usp=sharing"",""มุกดาหาร!M492"")"),2600)</f>
        <v>2600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IFERROR(__xludf.DUMMYFUNCTION("IMPORTRANGE(""https://docs.google.com/spreadsheets/d/1XL5vhW3sbDhbH9Cz0tuDiY8C3ctxq1tqvaCgkFb8cCA/edit?usp=sharing"",""มุกดาหาร!L494"")"),2600)</f>
        <v>2600</v>
      </c>
      <c r="M599" s="165"/>
      <c r="N599" s="169">
        <f ca="1">IFERROR(__xludf.DUMMYFUNCTION("IMPORTRANGE(""https://docs.google.com/spreadsheets/d/1XL5vhW3sbDhbH9Cz0tuDiY8C3ctxq1tqvaCgkFb8cCA/edit?usp=sharing"",""มุกดาหาร!M494"")"),2600)</f>
        <v>2600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IFERROR(__xludf.DUMMYFUNCTION("IMPORTRANGE(""https://docs.google.com/spreadsheets/d/1XL5vhW3sbDhbH9Cz0tuDiY8C3ctxq1tqvaCgkFb8cCA/edit?usp=sharing"",""มุกดาหาร!L496"")"),2600)</f>
        <v>2600</v>
      </c>
      <c r="M601" s="169"/>
      <c r="N601" s="169">
        <f ca="1">IFERROR(__xludf.DUMMYFUNCTION("IMPORTRANGE(""https://docs.google.com/spreadsheets/d/1XL5vhW3sbDhbH9Cz0tuDiY8C3ctxq1tqvaCgkFb8cCA/edit?usp=sharing"",""มุกดาหาร!M496"")"),2600)</f>
        <v>2600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IFERROR(__xludf.DUMMYFUNCTION("IMPORTRANGE(""https://docs.google.com/spreadsheets/d/1XL5vhW3sbDhbH9Cz0tuDiY8C3ctxq1tqvaCgkFb8cCA/edit?usp=sharing"",""มุกดาหาร!M500"")"),2600)</f>
        <v>2600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IFERROR(__xludf.DUMMYFUNCTION("IMPORTRANGE(""https://docs.google.com/spreadsheets/d/1XL5vhW3sbDhbH9Cz0tuDiY8C3ctxq1tqvaCgkFb8cCA/edit?usp=sharing"",""มุกดาหาร!J523"")"),5061493.99)</f>
        <v>5061493.99</v>
      </c>
      <c r="K628" s="343">
        <f t="shared" ref="K628:K635" ca="1" si="129">IF(I628&gt;0,J628*100/I628,0)</f>
        <v>94.687658371446744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IFERROR(__xludf.DUMMYFUNCTION("IMPORTRANGE(""https://docs.google.com/spreadsheets/d/1XL5vhW3sbDhbH9Cz0tuDiY8C3ctxq1tqvaCgkFb8cCA/edit?usp=sharing"",""มุกดาหาร!J524"")"),455)</f>
        <v>455</v>
      </c>
      <c r="K629" s="343">
        <f t="shared" ca="1" si="129"/>
        <v>93.23770491803279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IFERROR(__xludf.DUMMYFUNCTION("IMPORTRANGE(""https://docs.google.com/spreadsheets/d/1XL5vhW3sbDhbH9Cz0tuDiY8C3ctxq1tqvaCgkFb8cCA/edit?usp=sharing"",""มุกดาหาร!J525"")"),507679.57)</f>
        <v>507679.57</v>
      </c>
      <c r="K630" s="343">
        <f t="shared" ca="1" si="129"/>
        <v>13.862261955048547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IFERROR(__xludf.DUMMYFUNCTION("IMPORTRANGE(""https://docs.google.com/spreadsheets/d/1XL5vhW3sbDhbH9Cz0tuDiY8C3ctxq1tqvaCgkFb8cCA/edit?usp=sharing"",""มุกดาหาร!J526"")"),79)</f>
        <v>79</v>
      </c>
      <c r="K631" s="343">
        <f t="shared" ca="1" si="129"/>
        <v>35.111111111111114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IFERROR(__xludf.DUMMYFUNCTION("IMPORTRANGE(""https://docs.google.com/spreadsheets/d/1XL5vhW3sbDhbH9Cz0tuDiY8C3ctxq1tqvaCgkFb8cCA/edit?usp=sharing"",""มุกดาหาร!J529"")"),7050000)</f>
        <v>7050000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IFERROR(__xludf.DUMMYFUNCTION("IMPORTRANGE(""https://docs.google.com/spreadsheets/d/1XL5vhW3sbDhbH9Cz0tuDiY8C3ctxq1tqvaCgkFb8cCA/edit?usp=sharing"",""มุกดาหาร!I530"")"),165)</f>
        <v>165</v>
      </c>
      <c r="J635" s="505">
        <f ca="1">IFERROR(__xludf.DUMMYFUNCTION("IMPORTRANGE(""https://docs.google.com/spreadsheets/d/1XL5vhW3sbDhbH9Cz0tuDiY8C3ctxq1tqvaCgkFb8cCA/edit?usp=sharing"",""มุกดาหาร!J530"")"),204)</f>
        <v>204</v>
      </c>
      <c r="K635" s="487">
        <f t="shared" ca="1" si="129"/>
        <v>123.63636363636364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6122342</v>
      </c>
      <c r="M8" s="23">
        <f t="shared" ca="1" si="0"/>
        <v>3731069</v>
      </c>
      <c r="N8" s="23">
        <f t="shared" ca="1" si="0"/>
        <v>5904079</v>
      </c>
      <c r="O8" s="22">
        <f t="shared" ref="O8:O16" ca="1" si="1">IF(L8&gt;0,N8*100/L8,0)</f>
        <v>96.434975373803027</v>
      </c>
      <c r="P8" s="22">
        <f t="shared" ref="P8:P16" ca="1" si="2">IF(M8&gt;0,N8*100/M8,0)</f>
        <v>158.24094917569201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6122342</v>
      </c>
      <c r="M10" s="30">
        <f t="shared" ca="1" si="4"/>
        <v>3731069</v>
      </c>
      <c r="N10" s="30">
        <f t="shared" ca="1" si="4"/>
        <v>5904079</v>
      </c>
      <c r="O10" s="29">
        <f t="shared" ca="1" si="1"/>
        <v>96.434975373803027</v>
      </c>
      <c r="P10" s="29">
        <f t="shared" ca="1" si="2"/>
        <v>158.24094917569201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5840822</v>
      </c>
      <c r="M12" s="38">
        <f t="shared" ca="1" si="6"/>
        <v>3449549</v>
      </c>
      <c r="N12" s="38">
        <f t="shared" ca="1" si="6"/>
        <v>5622559</v>
      </c>
      <c r="O12" s="38">
        <f t="shared" ca="1" si="1"/>
        <v>96.263145838034447</v>
      </c>
      <c r="P12" s="38">
        <f t="shared" ca="1" si="2"/>
        <v>162.99403197345509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2087909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3752913</v>
      </c>
      <c r="M14" s="38">
        <f t="shared" si="8"/>
        <v>0</v>
      </c>
      <c r="N14" s="38">
        <f t="shared" ca="1" si="8"/>
        <v>2173010</v>
      </c>
      <c r="O14" s="38">
        <f t="shared" ca="1" si="1"/>
        <v>57.901955094615836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281520</v>
      </c>
      <c r="M16" s="38">
        <f t="shared" ca="1" si="10"/>
        <v>281520</v>
      </c>
      <c r="N16" s="38">
        <f t="shared" ca="1" si="10"/>
        <v>281520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3731069</v>
      </c>
      <c r="M18" s="23">
        <f t="shared" ca="1" si="11"/>
        <v>3731069</v>
      </c>
      <c r="N18" s="23">
        <f t="shared" ca="1" si="11"/>
        <v>3731069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3731069</v>
      </c>
      <c r="M20" s="30">
        <f t="shared" ca="1" si="15"/>
        <v>3731069</v>
      </c>
      <c r="N20" s="30">
        <f t="shared" ca="1" si="15"/>
        <v>3731069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3449549</v>
      </c>
      <c r="M22" s="41">
        <f t="shared" ca="1" si="18"/>
        <v>3449549</v>
      </c>
      <c r="N22" s="38">
        <f t="shared" ca="1" si="18"/>
        <v>3449549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2087909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1361640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281520</v>
      </c>
      <c r="M26" s="49">
        <f t="shared" ca="1" si="22"/>
        <v>281520</v>
      </c>
      <c r="N26" s="49">
        <f t="shared" ca="1" si="22"/>
        <v>281520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2391273</v>
      </c>
      <c r="M28" s="23">
        <f t="shared" si="23"/>
        <v>0</v>
      </c>
      <c r="N28" s="23">
        <f t="shared" ca="1" si="23"/>
        <v>2173010</v>
      </c>
      <c r="O28" s="22">
        <f t="shared" ref="O28:O30" ca="1" si="24">IF(L28&gt;0,N28*100/L28,0)</f>
        <v>90.872518528833808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2391273</v>
      </c>
      <c r="M30" s="30">
        <f t="shared" si="27"/>
        <v>0</v>
      </c>
      <c r="N30" s="30">
        <f t="shared" ca="1" si="27"/>
        <v>2173010</v>
      </c>
      <c r="O30" s="29">
        <f t="shared" ca="1" si="24"/>
        <v>90.872518528833808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2391273</v>
      </c>
      <c r="M32" s="38">
        <f t="shared" si="30"/>
        <v>0</v>
      </c>
      <c r="N32" s="38">
        <f t="shared" ca="1" si="30"/>
        <v>2173010</v>
      </c>
      <c r="O32" s="38">
        <f t="shared" ca="1" si="29"/>
        <v>90.872518528833808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2391273</v>
      </c>
      <c r="M34" s="38">
        <f t="shared" si="32"/>
        <v>0</v>
      </c>
      <c r="N34" s="38">
        <f t="shared" ca="1" si="32"/>
        <v>2173010</v>
      </c>
      <c r="O34" s="38">
        <f t="shared" ca="1" si="29"/>
        <v>90.872518528833808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3731069</v>
      </c>
      <c r="M37" s="54">
        <f t="shared" ca="1" si="33"/>
        <v>3731069</v>
      </c>
      <c r="N37" s="54">
        <f t="shared" ca="1" si="33"/>
        <v>3731069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886220</v>
      </c>
      <c r="M41" s="78">
        <f t="shared" ca="1" si="34"/>
        <v>886220</v>
      </c>
      <c r="N41" s="78">
        <f t="shared" ca="1" si="34"/>
        <v>886220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886220</v>
      </c>
      <c r="M43" s="78">
        <f t="shared" ca="1" si="38"/>
        <v>886220</v>
      </c>
      <c r="N43" s="78">
        <f t="shared" ca="1" si="38"/>
        <v>886220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IFERROR(__xludf.DUMMYFUNCTION("IMPORTRANGE(""https://docs.google.com/spreadsheets/d/1Yj_ptqi66GCucihVvJfMjLAmec39IyEx_6qawtMGysU/edit?usp=sharing"",""สบก!R47"")"),844100)</f>
        <v>844100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IFERROR(__xludf.DUMMYFUNCTION("IMPORTRANGE(""https://docs.google.com/spreadsheets/d/1Yj_ptqi66GCucihVvJfMjLAmec39IyEx_6qawtMGysU/edit?usp=sharing"",""สบก!O47"")"),42120)</f>
        <v>42120</v>
      </c>
      <c r="M49" s="626">
        <f ca="1">L49</f>
        <v>42120</v>
      </c>
      <c r="N49" s="623">
        <f ca="1">IFERROR(__xludf.DUMMYFUNCTION("IMPORTRANGE(""https://docs.google.com/spreadsheets/d/1Yj_ptqi66GCucihVvJfMjLAmec39IyEx_6qawtMGysU/edit?usp=sharing"",""สบก!S47"")"),42120)</f>
        <v>42120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645109</v>
      </c>
      <c r="M53" s="121">
        <f t="shared" ca="1" si="39"/>
        <v>645109</v>
      </c>
      <c r="N53" s="121">
        <f t="shared" ca="1" si="39"/>
        <v>645109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645109</v>
      </c>
      <c r="M55" s="121">
        <f t="shared" ca="1" si="43"/>
        <v>645109</v>
      </c>
      <c r="N55" s="121">
        <f t="shared" ca="1" si="43"/>
        <v>645109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645109</v>
      </c>
      <c r="M57" s="623">
        <f ca="1">IFERROR(__xludf.DUMMYFUNCTION("IMPORTRANGE(""https://docs.google.com/spreadsheets/d/1Yj_ptqi66GCucihVvJfMjLAmec39IyEx_6qawtMGysU/edit?usp=sharing"",""สบก!Z47"")"),645109)</f>
        <v>645109</v>
      </c>
      <c r="N57" s="623">
        <f ca="1">IFERROR(__xludf.DUMMYFUNCTION("IMPORTRANGE(""https://docs.google.com/spreadsheets/d/1Yj_ptqi66GCucihVvJfMjLAmec39IyEx_6qawtMGysU/edit?usp=sharing"",""สบก!AA47"")"),645109)</f>
        <v>645109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IFERROR(__xludf.DUMMYFUNCTION("IMPORTRANGE(""https://docs.google.com/spreadsheets/d/1Yj_ptqi66GCucihVvJfMjLAmec39IyEx_6qawtMGysU/edit?usp=sharing"",""สบก!V47"")"),645109)</f>
        <v>645109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752120</v>
      </c>
      <c r="M66" s="152">
        <f t="shared" ca="1" si="45"/>
        <v>752120</v>
      </c>
      <c r="N66" s="152">
        <f t="shared" ca="1" si="45"/>
        <v>752120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752120</v>
      </c>
      <c r="M68" s="157">
        <f t="shared" ca="1" si="49"/>
        <v>752120</v>
      </c>
      <c r="N68" s="157">
        <f t="shared" ca="1" si="49"/>
        <v>752120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752120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IFERROR(__xludf.DUMMYFUNCTION("IMPORTRANGE(""https://docs.google.com/spreadsheets/d/1Yj_ptqi66GCucihVvJfMjLAmec39IyEx_6qawtMGysU/edit?usp=sharing"",""สบก!AJ47"")"),752120)</f>
        <v>752120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90840</v>
      </c>
      <c r="M118" s="152">
        <f t="shared" ca="1" si="58"/>
        <v>90840</v>
      </c>
      <c r="N118" s="152">
        <f t="shared" ca="1" si="58"/>
        <v>90840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90840</v>
      </c>
      <c r="M120" s="157">
        <f t="shared" ca="1" si="62"/>
        <v>90840</v>
      </c>
      <c r="N120" s="157">
        <f t="shared" ca="1" si="62"/>
        <v>90840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90840</v>
      </c>
      <c r="M122" s="627">
        <f ca="1">IFERROR(__xludf.DUMMYFUNCTION("IMPORTRANGE(""https://docs.google.com/spreadsheets/d/1Yj_ptqi66GCucihVvJfMjLAmec39IyEx_6qawtMGysU/edit?usp=sharing"",""สบก!BA47"")"),90840)</f>
        <v>90840</v>
      </c>
      <c r="N122" s="628">
        <f ca="1">IFERROR(__xludf.DUMMYFUNCTION("IMPORTRANGE(""https://docs.google.com/spreadsheets/d/1Yj_ptqi66GCucihVvJfMjLAmec39IyEx_6qawtMGysU/edit?usp=sharing"",""สบก!BB47"")"),90840)</f>
        <v>90840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IFERROR(__xludf.DUMMYFUNCTION("IMPORTRANGE(""https://docs.google.com/spreadsheets/d/1Yj_ptqi66GCucihVvJfMjLAmec39IyEx_6qawtMGysU/edit?usp=sharing"",""สบก!AX47"")"),90840)</f>
        <v>90840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IFERROR(__xludf.DUMMYFUNCTION("IMPORTRANGE(""https://docs.google.com/spreadsheets/d/1XL5vhW3sbDhbH9Cz0tuDiY8C3ctxq1tqvaCgkFb8cCA/edit?usp=sharing"",""ยโสธร!J84"")"),152)</f>
        <v>152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IFERROR(__xludf.DUMMYFUNCTION("IMPORTRANGE(""https://docs.google.com/spreadsheets/d/1XL5vhW3sbDhbH9Cz0tuDiY8C3ctxq1tqvaCgkFb8cCA/edit?usp=sharing"",""ยโสธร!J85"")"),152)</f>
        <v>152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IFERROR(__xludf.DUMMYFUNCTION("IMPORTRANGE(""https://docs.google.com/spreadsheets/d/1XL5vhW3sbDhbH9Cz0tuDiY8C3ctxq1tqvaCgkFb8cCA/edit?usp=sharing"",""ยโสธร!J228"")"),679)</f>
        <v>679</v>
      </c>
      <c r="K328" s="318">
        <f ca="1">IF(I328&gt;0,J328*100/I328,0)</f>
        <v>128.11320754716982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979870</v>
      </c>
      <c r="M329" s="152">
        <f t="shared" ca="1" si="98"/>
        <v>979870</v>
      </c>
      <c r="N329" s="152">
        <f t="shared" ca="1" si="98"/>
        <v>979870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979870</v>
      </c>
      <c r="M331" s="157">
        <f t="shared" ca="1" si="102"/>
        <v>979870</v>
      </c>
      <c r="N331" s="157">
        <f t="shared" ca="1" si="102"/>
        <v>979870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832870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IFERROR(__xludf.DUMMYFUNCTION("IMPORTRANGE(""https://docs.google.com/spreadsheets/d/1Yj_ptqi66GCucihVvJfMjLAmec39IyEx_6qawtMGysU/edit?usp=sharing"",""สบก!DM47"")"),832870)</f>
        <v>832870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IFERROR(__xludf.DUMMYFUNCTION("IMPORTRANGE(""https://docs.google.com/spreadsheets/d/1Yj_ptqi66GCucihVvJfMjLAmec39IyEx_6qawtMGysU/edit?usp=sharing"",""สบก!DI47"")"),555670)</f>
        <v>555670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IFERROR(__xludf.DUMMYFUNCTION("IMPORTRANGE(""https://docs.google.com/spreadsheets/d/1XL5vhW3sbDhbH9Cz0tuDiY8C3ctxq1tqvaCgkFb8cCA/edit?usp=sharing"",""ยโสธร!J234"")"),375)</f>
        <v>375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IFERROR(__xludf.DUMMYFUNCTION("IMPORTRANGE(""https://docs.google.com/spreadsheets/d/1XL5vhW3sbDhbH9Cz0tuDiY8C3ctxq1tqvaCgkFb8cCA/edit?usp=sharing"",""ยโสธร!J235"")"),2910.23)</f>
        <v>2910.23</v>
      </c>
      <c r="K340" s="343">
        <f t="shared" ca="1" si="103"/>
        <v>100.35275862068966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IFERROR(__xludf.DUMMYFUNCTION("IMPORTRANGE(""https://docs.google.com/spreadsheets/d/1XL5vhW3sbDhbH9Cz0tuDiY8C3ctxq1tqvaCgkFb8cCA/edit?usp=sharing"",""ยโสธร!J236"")"),712)</f>
        <v>712</v>
      </c>
      <c r="K341" s="343">
        <f t="shared" ca="1" si="103"/>
        <v>134.33962264150944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IFERROR(__xludf.DUMMYFUNCTION("IMPORTRANGE(""https://docs.google.com/spreadsheets/d/1XL5vhW3sbDhbH9Cz0tuDiY8C3ctxq1tqvaCgkFb8cCA/edit?usp=sharing"",""ยโสธร!J237"")"),6740.72)</f>
        <v>6740.72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IFERROR(__xludf.DUMMYFUNCTION("IMPORTRANGE(""https://docs.google.com/spreadsheets/d/1XL5vhW3sbDhbH9Cz0tuDiY8C3ctxq1tqvaCgkFb8cCA/edit?usp=sharing"",""ยโสธร!J238"")"),20)</f>
        <v>20</v>
      </c>
      <c r="K343" s="343">
        <f t="shared" ca="1" si="103"/>
        <v>3.7735849056603774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IFERROR(__xludf.DUMMYFUNCTION("IMPORTRANGE(""https://docs.google.com/spreadsheets/d/1XL5vhW3sbDhbH9Cz0tuDiY8C3ctxq1tqvaCgkFb8cCA/edit?usp=sharing"",""ยโสธร!J239"")"),102.96)</f>
        <v>102.96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IFERROR(__xludf.DUMMYFUNCTION("IMPORTRANGE(""https://docs.google.com/spreadsheets/d/1XL5vhW3sbDhbH9Cz0tuDiY8C3ctxq1tqvaCgkFb8cCA/edit?usp=sharing"",""ยโสธร!J240"")"),679)</f>
        <v>679</v>
      </c>
      <c r="K345" s="343">
        <f t="shared" ca="1" si="103"/>
        <v>128.11320754716982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IFERROR(__xludf.DUMMYFUNCTION("IMPORTRANGE(""https://docs.google.com/spreadsheets/d/1XL5vhW3sbDhbH9Cz0tuDiY8C3ctxq1tqvaCgkFb8cCA/edit?usp=sharing"",""ยโสธร!J241"")"),6450.61)</f>
        <v>6450.61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IFERROR(__xludf.DUMMYFUNCTION("IMPORTRANGE(""https://docs.google.com/spreadsheets/d/1XL5vhW3sbDhbH9Cz0tuDiY8C3ctxq1tqvaCgkFb8cCA/edit?usp=sharing"",""ยโสธร!L242"")"),2391273)</f>
        <v>2391273</v>
      </c>
      <c r="M347" s="358"/>
      <c r="N347" s="358">
        <f ca="1">IFERROR(__xludf.DUMMYFUNCTION("IMPORTRANGE(""https://docs.google.com/spreadsheets/d/1XL5vhW3sbDhbH9Cz0tuDiY8C3ctxq1tqvaCgkFb8cCA/edit?usp=sharing"",""ยโสธร!M242"")"),2173010)</f>
        <v>2173010</v>
      </c>
      <c r="O347" s="358">
        <f ca="1">+IF(L347&gt;0,N347*100/L347,0)</f>
        <v>90.872518528833808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IFERROR(__xludf.DUMMYFUNCTION("IMPORTRANGE(""https://docs.google.com/spreadsheets/d/1XL5vhW3sbDhbH9Cz0tuDiY8C3ctxq1tqvaCgkFb8cCA/edit?usp=sharing"",""ยโสธร!M244"")"),647900)</f>
        <v>647900</v>
      </c>
      <c r="O349" s="373">
        <f ca="1">+IF(L349&gt;0,N349*100/L349,0)</f>
        <v>97.005539751459793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IFERROR(__xludf.DUMMYFUNCTION("IMPORTRANGE(""https://docs.google.com/spreadsheets/d/1XL5vhW3sbDhbH9Cz0tuDiY8C3ctxq1tqvaCgkFb8cCA/edit?usp=sharing"",""ยโสธร!M247"")"),647900)</f>
        <v>647900</v>
      </c>
      <c r="O352" s="165">
        <f t="shared" ca="1" si="105"/>
        <v>97.005539751459793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IFERROR(__xludf.DUMMYFUNCTION("IMPORTRANGE(""https://docs.google.com/spreadsheets/d/1XL5vhW3sbDhbH9Cz0tuDiY8C3ctxq1tqvaCgkFb8cCA/edit?usp=sharing"",""ยโสธร!M249"")"),647900)</f>
        <v>647900</v>
      </c>
      <c r="O354" s="169">
        <f t="shared" ca="1" si="105"/>
        <v>97.005539751459793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IFERROR(__xludf.DUMMYFUNCTION("IMPORTRANGE(""https://docs.google.com/spreadsheets/d/1XL5vhW3sbDhbH9Cz0tuDiY8C3ctxq1tqvaCgkFb8cCA/edit?usp=sharing"",""ยโสธร!M250"")"),153000)</f>
        <v>153000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IFERROR(__xludf.DUMMYFUNCTION("IMPORTRANGE(""https://docs.google.com/spreadsheets/d/1XL5vhW3sbDhbH9Cz0tuDiY8C3ctxq1tqvaCgkFb8cCA/edit?usp=sharing"",""ยโสธร!M252"")"),142562.5)</f>
        <v>142562.5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IFERROR(__xludf.DUMMYFUNCTION("IMPORTRANGE(""https://docs.google.com/spreadsheets/d/1XL5vhW3sbDhbH9Cz0tuDiY8C3ctxq1tqvaCgkFb8cCA/edit?usp=sharing"",""ยโสธร!M253"")"),51900)</f>
        <v>51900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IFERROR(__xludf.DUMMYFUNCTION("IMPORTRANGE(""https://docs.google.com/spreadsheets/d/1XL5vhW3sbDhbH9Cz0tuDiY8C3ctxq1tqvaCgkFb8cCA/edit?usp=sharing"",""ยโสธร!M275"")"),444140)</f>
        <v>444140</v>
      </c>
      <c r="O380" s="373">
        <f ca="1">+IF(L380&gt;0,N380*100/L380,0)</f>
        <v>96.52279740948407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IFERROR(__xludf.DUMMYFUNCTION("IMPORTRANGE(""https://docs.google.com/spreadsheets/d/1XL5vhW3sbDhbH9Cz0tuDiY8C3ctxq1tqvaCgkFb8cCA/edit?usp=sharing"",""ยโสธร!J276"")"),70)</f>
        <v>70</v>
      </c>
      <c r="K381" s="372">
        <f t="shared" ca="1" si="108"/>
        <v>140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IFERROR(__xludf.DUMMYFUNCTION("IMPORTRANGE(""https://docs.google.com/spreadsheets/d/1XL5vhW3sbDhbH9Cz0tuDiY8C3ctxq1tqvaCgkFb8cCA/edit?usp=sharing"",""ยโสธร!M278"")"),444140)</f>
        <v>444140</v>
      </c>
      <c r="O383" s="165">
        <f t="shared" ca="1" si="109"/>
        <v>96.52279740948407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IFERROR(__xludf.DUMMYFUNCTION("IMPORTRANGE(""https://docs.google.com/spreadsheets/d/1XL5vhW3sbDhbH9Cz0tuDiY8C3ctxq1tqvaCgkFb8cCA/edit?usp=sharing"",""ยโสธร!M280"")"),444140)</f>
        <v>444140</v>
      </c>
      <c r="O385" s="169">
        <f t="shared" ca="1" si="109"/>
        <v>96.52279740948407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IFERROR(__xludf.DUMMYFUNCTION("IMPORTRANGE(""https://docs.google.com/spreadsheets/d/1XL5vhW3sbDhbH9Cz0tuDiY8C3ctxq1tqvaCgkFb8cCA/edit?usp=sharing"",""ยโสธร!M281"")"),95000)</f>
        <v>95000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IFERROR(__xludf.DUMMYFUNCTION("IMPORTRANGE(""https://docs.google.com/spreadsheets/d/1XL5vhW3sbDhbH9Cz0tuDiY8C3ctxq1tqvaCgkFb8cCA/edit?usp=sharing"",""ยโสธร!J291"")"),70)</f>
        <v>70</v>
      </c>
      <c r="K396" s="163">
        <f t="shared" ref="K396:K398" ca="1" si="110">IF(I396&gt;0,J396*100/I396,0)</f>
        <v>140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IFERROR(__xludf.DUMMYFUNCTION("IMPORTRANGE(""https://docs.google.com/spreadsheets/d/1XL5vhW3sbDhbH9Cz0tuDiY8C3ctxq1tqvaCgkFb8cCA/edit?usp=sharing"",""ยโสธร!M296"")"),193190)</f>
        <v>193190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IFERROR(__xludf.DUMMYFUNCTION("IMPORTRANGE(""https://docs.google.com/spreadsheets/d/1XL5vhW3sbDhbH9Cz0tuDiY8C3ctxq1tqvaCgkFb8cCA/edit?usp=sharing"",""ยโสธร!M299"")"),193190)</f>
        <v>193190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IFERROR(__xludf.DUMMYFUNCTION("IMPORTRANGE(""https://docs.google.com/spreadsheets/d/1XL5vhW3sbDhbH9Cz0tuDiY8C3ctxq1tqvaCgkFb8cCA/edit?usp=sharing"",""ยโสธร!M301"")"),193190)</f>
        <v>193190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IFERROR(__xludf.DUMMYFUNCTION("IMPORTRANGE(""https://docs.google.com/spreadsheets/d/1XL5vhW3sbDhbH9Cz0tuDiY8C3ctxq1tqvaCgkFb8cCA/edit?usp=sharing"",""ยโสธร!M305"")"),32340)</f>
        <v>32340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IFERROR(__xludf.DUMMYFUNCTION("IMPORTRANGE(""https://docs.google.com/spreadsheets/d/1XL5vhW3sbDhbH9Cz0tuDiY8C3ctxq1tqvaCgkFb8cCA/edit?usp=sharing"",""ยโสธร!M330"")"),77400)</f>
        <v>77400</v>
      </c>
      <c r="O435" s="412">
        <f t="shared" ref="O435:O439" ca="1" si="114">+IF(L435&gt;0,N435*100/L435,0)</f>
        <v>73.018867924528308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IFERROR(__xludf.DUMMYFUNCTION("IMPORTRANGE(""https://docs.google.com/spreadsheets/d/1XL5vhW3sbDhbH9Cz0tuDiY8C3ctxq1tqvaCgkFb8cCA/edit?usp=sharing"",""ยโสธร!M332"")"),77400)</f>
        <v>77400</v>
      </c>
      <c r="O437" s="169">
        <f t="shared" ca="1" si="114"/>
        <v>73.018867924528308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IFERROR(__xludf.DUMMYFUNCTION("IMPORTRANGE(""https://docs.google.com/spreadsheets/d/1XL5vhW3sbDhbH9Cz0tuDiY8C3ctxq1tqvaCgkFb8cCA/edit?usp=sharing"",""ยโสธร!M334"")"),77400)</f>
        <v>77400</v>
      </c>
      <c r="O439" s="169">
        <f t="shared" ca="1" si="114"/>
        <v>73.018867924528308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IFERROR(__xludf.DUMMYFUNCTION("IMPORTRANGE(""https://docs.google.com/spreadsheets/d/1XL5vhW3sbDhbH9Cz0tuDiY8C3ctxq1tqvaCgkFb8cCA/edit?usp=sharing"",""ยโสธร!M338"")"),22880)</f>
        <v>22880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IFERROR(__xludf.DUMMYFUNCTION("IMPORTRANGE(""https://docs.google.com/spreadsheets/d/1XL5vhW3sbDhbH9Cz0tuDiY8C3ctxq1tqvaCgkFb8cCA/edit?usp=sharing"",""ยโสธร!J350"")"),46326)</f>
        <v>46326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IFERROR(__xludf.DUMMYFUNCTION("IMPORTRANGE(""https://docs.google.com/spreadsheets/d/1XL5vhW3sbDhbH9Cz0tuDiY8C3ctxq1tqvaCgkFb8cCA/edit?usp=sharing"",""ยโสธร!L350"")"),453563)</f>
        <v>453563</v>
      </c>
      <c r="M455" s="373"/>
      <c r="N455" s="373">
        <f ca="1">IFERROR(__xludf.DUMMYFUNCTION("IMPORTRANGE(""https://docs.google.com/spreadsheets/d/1XL5vhW3sbDhbH9Cz0tuDiY8C3ctxq1tqvaCgkFb8cCA/edit?usp=sharing"",""ยโสธร!M350"")"),307751)</f>
        <v>307751</v>
      </c>
      <c r="O455" s="373">
        <f t="shared" ref="O455:O459" ca="1" si="116">+IF(L455&gt;0,N455*100/L455,0)</f>
        <v>67.851875042717325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IFERROR(__xludf.DUMMYFUNCTION("IMPORTRANGE(""https://docs.google.com/spreadsheets/d/1XL5vhW3sbDhbH9Cz0tuDiY8C3ctxq1tqvaCgkFb8cCA/edit?usp=sharing"",""ยโสธร!L352"")"),453563)</f>
        <v>453563</v>
      </c>
      <c r="M457" s="165"/>
      <c r="N457" s="169">
        <f ca="1">IFERROR(__xludf.DUMMYFUNCTION("IMPORTRANGE(""https://docs.google.com/spreadsheets/d/1XL5vhW3sbDhbH9Cz0tuDiY8C3ctxq1tqvaCgkFb8cCA/edit?usp=sharing"",""ยโสธร!M352"")"),307751)</f>
        <v>307751</v>
      </c>
      <c r="O457" s="169">
        <f t="shared" ca="1" si="116"/>
        <v>67.851875042717325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IFERROR(__xludf.DUMMYFUNCTION("IMPORTRANGE(""https://docs.google.com/spreadsheets/d/1XL5vhW3sbDhbH9Cz0tuDiY8C3ctxq1tqvaCgkFb8cCA/edit?usp=sharing"",""ยโสธร!L354"")"),453563)</f>
        <v>453563</v>
      </c>
      <c r="M459" s="169"/>
      <c r="N459" s="169">
        <f ca="1">IFERROR(__xludf.DUMMYFUNCTION("IMPORTRANGE(""https://docs.google.com/spreadsheets/d/1XL5vhW3sbDhbH9Cz0tuDiY8C3ctxq1tqvaCgkFb8cCA/edit?usp=sharing"",""ยโสธร!M354"")"),307751)</f>
        <v>307751</v>
      </c>
      <c r="O459" s="169">
        <f t="shared" ca="1" si="116"/>
        <v>67.851875042717325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IFERROR(__xludf.DUMMYFUNCTION("IMPORTRANGE(""https://docs.google.com/spreadsheets/d/1XL5vhW3sbDhbH9Cz0tuDiY8C3ctxq1tqvaCgkFb8cCA/edit?usp=sharing"",""ยโสธร!M357"")"),132000)</f>
        <v>132000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IFERROR(__xludf.DUMMYFUNCTION("IMPORTRANGE(""https://docs.google.com/spreadsheets/d/1XL5vhW3sbDhbH9Cz0tuDiY8C3ctxq1tqvaCgkFb8cCA/edit?usp=sharing"",""ยโสธร!M358"")"),175751)</f>
        <v>175751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IFERROR(__xludf.DUMMYFUNCTION("IMPORTRANGE(""https://docs.google.com/spreadsheets/d/1XL5vhW3sbDhbH9Cz0tuDiY8C3ctxq1tqvaCgkFb8cCA/edit?usp=sharing"",""ยโสธร!J359"")"),46326)</f>
        <v>46326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IFERROR(__xludf.DUMMYFUNCTION("IMPORTRANGE(""https://docs.google.com/spreadsheets/d/1XL5vhW3sbDhbH9Cz0tuDiY8C3ctxq1tqvaCgkFb8cCA/edit?usp=sharing"",""ยโสธร!J376"")"),46326)</f>
        <v>46326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IFERROR(__xludf.DUMMYFUNCTION("IMPORTRANGE(""https://docs.google.com/spreadsheets/d/1XL5vhW3sbDhbH9Cz0tuDiY8C3ctxq1tqvaCgkFb8cCA/edit?usp=sharing"",""ยโสธร!J377"")"),4858)</f>
        <v>4858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IFERROR(__xludf.DUMMYFUNCTION("IMPORTRANGE(""https://docs.google.com/spreadsheets/d/1XL5vhW3sbDhbH9Cz0tuDiY8C3ctxq1tqvaCgkFb8cCA/edit?usp=sharing"",""ยโสธร!J378"")"),45195)</f>
        <v>45195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IFERROR(__xludf.DUMMYFUNCTION("IMPORTRANGE(""https://docs.google.com/spreadsheets/d/1XL5vhW3sbDhbH9Cz0tuDiY8C3ctxq1tqvaCgkFb8cCA/edit?usp=sharing"",""ยโสธร!J379"")"),4764)</f>
        <v>4764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IFERROR(__xludf.DUMMYFUNCTION("IMPORTRANGE(""https://docs.google.com/spreadsheets/d/1XL5vhW3sbDhbH9Cz0tuDiY8C3ctxq1tqvaCgkFb8cCA/edit?usp=sharing"",""ยโสธร!J380"")"),40)</f>
        <v>40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IFERROR(__xludf.DUMMYFUNCTION("IMPORTRANGE(""https://docs.google.com/spreadsheets/d/1XL5vhW3sbDhbH9Cz0tuDiY8C3ctxq1tqvaCgkFb8cCA/edit?usp=sharing"",""ยโสธร!J382"")"),740)</f>
        <v>740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IFERROR(__xludf.DUMMYFUNCTION("IMPORTRANGE(""https://docs.google.com/spreadsheets/d/1XL5vhW3sbDhbH9Cz0tuDiY8C3ctxq1tqvaCgkFb8cCA/edit?usp=sharing"",""ยโสธร!J383"")"),66)</f>
        <v>66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IFERROR(__xludf.DUMMYFUNCTION("IMPORTRANGE(""https://docs.google.com/spreadsheets/d/1XL5vhW3sbDhbH9Cz0tuDiY8C3ctxq1tqvaCgkFb8cCA/edit?usp=sharing"",""ยโสธร!J384"")"),740)</f>
        <v>740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IFERROR(__xludf.DUMMYFUNCTION("IMPORTRANGE(""https://docs.google.com/spreadsheets/d/1XL5vhW3sbDhbH9Cz0tuDiY8C3ctxq1tqvaCgkFb8cCA/edit?usp=sharing"",""ยโสธร!J385"")"),66)</f>
        <v>66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IFERROR(__xludf.DUMMYFUNCTION("IMPORTRANGE(""https://docs.google.com/spreadsheets/d/1XL5vhW3sbDhbH9Cz0tuDiY8C3ctxq1tqvaCgkFb8cCA/edit?usp=sharing"",""ยโสธร!J388"")"),351)</f>
        <v>351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IFERROR(__xludf.DUMMYFUNCTION("IMPORTRANGE(""https://docs.google.com/spreadsheets/d/1XL5vhW3sbDhbH9Cz0tuDiY8C3ctxq1tqvaCgkFb8cCA/edit?usp=sharing"",""ยโสธร!J389"")"),24)</f>
        <v>24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IFERROR(__xludf.DUMMYFUNCTION("IMPORTRANGE(""https://docs.google.com/spreadsheets/d/1XL5vhW3sbDhbH9Cz0tuDiY8C3ctxq1tqvaCgkFb8cCA/edit?usp=sharing"",""ยโสธร!J392"")"),1563)</f>
        <v>1563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IFERROR(__xludf.DUMMYFUNCTION("IMPORTRANGE(""https://docs.google.com/spreadsheets/d/1XL5vhW3sbDhbH9Cz0tuDiY8C3ctxq1tqvaCgkFb8cCA/edit?usp=sharing"",""ยโสธร!J393"")"),1563)</f>
        <v>1563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IFERROR(__xludf.DUMMYFUNCTION("IMPORTRANGE(""https://docs.google.com/spreadsheets/d/1XL5vhW3sbDhbH9Cz0tuDiY8C3ctxq1tqvaCgkFb8cCA/edit?usp=sharing"",""ยโสธร!J394"")"),128)</f>
        <v>128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IFERROR(__xludf.DUMMYFUNCTION("IMPORTRANGE(""https://docs.google.com/spreadsheets/d/1XL5vhW3sbDhbH9Cz0tuDiY8C3ctxq1tqvaCgkFb8cCA/edit?usp=sharing"",""ยโสธร!J395"")"),1535)</f>
        <v>1535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IFERROR(__xludf.DUMMYFUNCTION("IMPORTRANGE(""https://docs.google.com/spreadsheets/d/1XL5vhW3sbDhbH9Cz0tuDiY8C3ctxq1tqvaCgkFb8cCA/edit?usp=sharing"",""ยโสธร!J396"")"),125)</f>
        <v>125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IFERROR(__xludf.DUMMYFUNCTION("IMPORTRANGE(""https://docs.google.com/spreadsheets/d/1XL5vhW3sbDhbH9Cz0tuDiY8C3ctxq1tqvaCgkFb8cCA/edit?usp=sharing"",""ยโสธร!J397"")"),1032)</f>
        <v>1032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IFERROR(__xludf.DUMMYFUNCTION("IMPORTRANGE(""https://docs.google.com/spreadsheets/d/1XL5vhW3sbDhbH9Cz0tuDiY8C3ctxq1tqvaCgkFb8cCA/edit?usp=sharing"",""ยโสธร!J398"")"),91)</f>
        <v>91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IFERROR(__xludf.DUMMYFUNCTION("IMPORTRANGE(""https://docs.google.com/spreadsheets/d/1XL5vhW3sbDhbH9Cz0tuDiY8C3ctxq1tqvaCgkFb8cCA/edit?usp=sharing"",""ยโสธร!J399"")"),503)</f>
        <v>503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IFERROR(__xludf.DUMMYFUNCTION("IMPORTRANGE(""https://docs.google.com/spreadsheets/d/1XL5vhW3sbDhbH9Cz0tuDiY8C3ctxq1tqvaCgkFb8cCA/edit?usp=sharing"",""ยโสธร!J400"")"),34)</f>
        <v>34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IFERROR(__xludf.DUMMYFUNCTION("IMPORTRANGE(""https://docs.google.com/spreadsheets/d/1XL5vhW3sbDhbH9Cz0tuDiY8C3ctxq1tqvaCgkFb8cCA/edit?usp=sharing"",""ยโสธร!J403"")"),28)</f>
        <v>28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IFERROR(__xludf.DUMMYFUNCTION("IMPORTRANGE(""https://docs.google.com/spreadsheets/d/1XL5vhW3sbDhbH9Cz0tuDiY8C3ctxq1tqvaCgkFb8cCA/edit?usp=sharing"",""ยโสธร!J405"")"),23)</f>
        <v>23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IFERROR(__xludf.DUMMYFUNCTION("IMPORTRANGE(""https://docs.google.com/spreadsheets/d/1XL5vhW3sbDhbH9Cz0tuDiY8C3ctxq1tqvaCgkFb8cCA/edit?usp=sharing"",""ยโสธร!J420"")"),920)</f>
        <v>920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IFERROR(__xludf.DUMMYFUNCTION("IMPORTRANGE(""https://docs.google.com/spreadsheets/d/1XL5vhW3sbDhbH9Cz0tuDiY8C3ctxq1tqvaCgkFb8cCA/edit?usp=sharing"",""ยโสธร!J421"")"),63)</f>
        <v>63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IFERROR(__xludf.DUMMYFUNCTION("IMPORTRANGE(""https://docs.google.com/spreadsheets/d/1XL5vhW3sbDhbH9Cz0tuDiY8C3ctxq1tqvaCgkFb8cCA/edit?usp=sharing"",""ยโสธร!J422"")"),920)</f>
        <v>920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IFERROR(__xludf.DUMMYFUNCTION("IMPORTRANGE(""https://docs.google.com/spreadsheets/d/1XL5vhW3sbDhbH9Cz0tuDiY8C3ctxq1tqvaCgkFb8cCA/edit?usp=sharing"",""ยโสธร!J423"")"),63)</f>
        <v>63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IFERROR(__xludf.DUMMYFUNCTION("IMPORTRANGE(""https://docs.google.com/spreadsheets/d/1XL5vhW3sbDhbH9Cz0tuDiY8C3ctxq1tqvaCgkFb8cCA/edit?usp=sharing"",""ยโสธร!L428"")"),48440)</f>
        <v>48440</v>
      </c>
      <c r="M533" s="412"/>
      <c r="N533" s="412">
        <f ca="1">IFERROR(__xludf.DUMMYFUNCTION("IMPORTRANGE(""https://docs.google.com/spreadsheets/d/1XL5vhW3sbDhbH9Cz0tuDiY8C3ctxq1tqvaCgkFb8cCA/edit?usp=sharing"",""ยโสธร!M428"")"),48440)</f>
        <v>48440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IFERROR(__xludf.DUMMYFUNCTION("IMPORTRANGE(""https://docs.google.com/spreadsheets/d/1XL5vhW3sbDhbH9Cz0tuDiY8C3ctxq1tqvaCgkFb8cCA/edit?usp=sharing"",""ยโสธร!L430"")"),48440)</f>
        <v>48440</v>
      </c>
      <c r="M535" s="165"/>
      <c r="N535" s="169">
        <f ca="1">IFERROR(__xludf.DUMMYFUNCTION("IMPORTRANGE(""https://docs.google.com/spreadsheets/d/1XL5vhW3sbDhbH9Cz0tuDiY8C3ctxq1tqvaCgkFb8cCA/edit?usp=sharing"",""ยโสธร!M430"")"),48440)</f>
        <v>48440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IFERROR(__xludf.DUMMYFUNCTION("IMPORTRANGE(""https://docs.google.com/spreadsheets/d/1XL5vhW3sbDhbH9Cz0tuDiY8C3ctxq1tqvaCgkFb8cCA/edit?usp=sharing"",""ยโสธร!L432"")"),48440)</f>
        <v>48440</v>
      </c>
      <c r="M537" s="169"/>
      <c r="N537" s="169">
        <f ca="1">IFERROR(__xludf.DUMMYFUNCTION("IMPORTRANGE(""https://docs.google.com/spreadsheets/d/1XL5vhW3sbDhbH9Cz0tuDiY8C3ctxq1tqvaCgkFb8cCA/edit?usp=sharing"",""ยโสธร!M432"")"),48440)</f>
        <v>48440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IFERROR(__xludf.DUMMYFUNCTION("IMPORTRANGE(""https://docs.google.com/spreadsheets/d/1XL5vhW3sbDhbH9Cz0tuDiY8C3ctxq1tqvaCgkFb8cCA/edit?usp=sharing"",""ยโสธร!M433"")"),31640)</f>
        <v>31640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IFERROR(__xludf.DUMMYFUNCTION("IMPORTRANGE(""https://docs.google.com/spreadsheets/d/1XL5vhW3sbDhbH9Cz0tuDiY8C3ctxq1tqvaCgkFb8cCA/edit?usp=sharing"",""ยโสธร!M436"")"),16800)</f>
        <v>16800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IFERROR(__xludf.DUMMYFUNCTION("IMPORTRANGE(""https://docs.google.com/spreadsheets/d/1XL5vhW3sbDhbH9Cz0tuDiY8C3ctxq1tqvaCgkFb8cCA/edit?usp=sharing"",""ยโสธร!J459"")"),8539)</f>
        <v>8539</v>
      </c>
      <c r="K564" s="372">
        <f ca="1">IF(I564&gt;0,J564*100/I564,0)</f>
        <v>449.42105263157896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IFERROR(__xludf.DUMMYFUNCTION("IMPORTRANGE(""https://docs.google.com/spreadsheets/d/1XL5vhW3sbDhbH9Cz0tuDiY8C3ctxq1tqvaCgkFb8cCA/edit?usp=sharing"",""ยโสธร!M459"")"),142240)</f>
        <v>142240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IFERROR(__xludf.DUMMYFUNCTION("IMPORTRANGE(""https://docs.google.com/spreadsheets/d/1XL5vhW3sbDhbH9Cz0tuDiY8C3ctxq1tqvaCgkFb8cCA/edit?usp=sharing"",""ยโสธร!M461"")"),142240)</f>
        <v>142240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IFERROR(__xludf.DUMMYFUNCTION("IMPORTRANGE(""https://docs.google.com/spreadsheets/d/1XL5vhW3sbDhbH9Cz0tuDiY8C3ctxq1tqvaCgkFb8cCA/edit?usp=sharing"",""ยโสธร!M463"")"),142240)</f>
        <v>142240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IFERROR(__xludf.DUMMYFUNCTION("IMPORTRANGE(""https://docs.google.com/spreadsheets/d/1XL5vhW3sbDhbH9Cz0tuDiY8C3ctxq1tqvaCgkFb8cCA/edit?usp=sharing"",""ยโสธร!M467"")"),43240)</f>
        <v>43240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IFERROR(__xludf.DUMMYFUNCTION("IMPORTRANGE(""https://docs.google.com/spreadsheets/d/1XL5vhW3sbDhbH9Cz0tuDiY8C3ctxq1tqvaCgkFb8cCA/edit?usp=sharing"",""ยโสธร!J468"")"),8539)</f>
        <v>8539</v>
      </c>
      <c r="K573" s="202">
        <f ca="1">IF(I573&gt;0,J573*100/I573,0)</f>
        <v>449.42105263157896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IFERROR(__xludf.DUMMYFUNCTION("IMPORTRANGE(""https://docs.google.com/spreadsheets/d/1XL5vhW3sbDhbH9Cz0tuDiY8C3ctxq1tqvaCgkFb8cCA/edit?usp=sharing"",""ยโสธร!J470"")"),21)</f>
        <v>21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IFERROR(__xludf.DUMMYFUNCTION("IMPORTRANGE(""https://docs.google.com/spreadsheets/d/1XL5vhW3sbDhbH9Cz0tuDiY8C3ctxq1tqvaCgkFb8cCA/edit?usp=sharing"",""ยโสธร!J471"")"),557)</f>
        <v>557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IFERROR(__xludf.DUMMYFUNCTION("IMPORTRANGE(""https://docs.google.com/spreadsheets/d/1XL5vhW3sbDhbH9Cz0tuDiY8C3ctxq1tqvaCgkFb8cCA/edit?usp=sharing"",""ยโสธร!J472"")"),7982)</f>
        <v>7982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IFERROR(__xludf.DUMMYFUNCTION("IMPORTRANGE(""https://docs.google.com/spreadsheets/d/1XL5vhW3sbDhbH9Cz0tuDiY8C3ctxq1tqvaCgkFb8cCA/edit?usp=sharing"",""ยโสธร!J475"")"),119)</f>
        <v>119</v>
      </c>
      <c r="K580" s="372">
        <f ca="1">IF(I580&gt;0,J580*100/I580,0)</f>
        <v>119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IFERROR(__xludf.DUMMYFUNCTION("IMPORTRANGE(""https://docs.google.com/spreadsheets/d/1XL5vhW3sbDhbH9Cz0tuDiY8C3ctxq1tqvaCgkFb8cCA/edit?usp=sharing"",""ยโสธร!M475"")"),306100)</f>
        <v>306100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IFERROR(__xludf.DUMMYFUNCTION("IMPORTRANGE(""https://docs.google.com/spreadsheets/d/1XL5vhW3sbDhbH9Cz0tuDiY8C3ctxq1tqvaCgkFb8cCA/edit?usp=sharing"",""ยโสธร!M477"")"),306100)</f>
        <v>306100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IFERROR(__xludf.DUMMYFUNCTION("IMPORTRANGE(""https://docs.google.com/spreadsheets/d/1XL5vhW3sbDhbH9Cz0tuDiY8C3ctxq1tqvaCgkFb8cCA/edit?usp=sharing"",""ยโสธร!M479"")"),306100)</f>
        <v>306100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IFERROR(__xludf.DUMMYFUNCTION("IMPORTRANGE(""https://docs.google.com/spreadsheets/d/1XL5vhW3sbDhbH9Cz0tuDiY8C3ctxq1tqvaCgkFb8cCA/edit?usp=sharing"",""ยโสธร!M482"")"),132000)</f>
        <v>132000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IFERROR(__xludf.DUMMYFUNCTION("IMPORTRANGE(""https://docs.google.com/spreadsheets/d/1XL5vhW3sbDhbH9Cz0tuDiY8C3ctxq1tqvaCgkFb8cCA/edit?usp=sharing"",""ยโสธร!M483"")"),174100)</f>
        <v>174100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IFERROR(__xludf.DUMMYFUNCTION("IMPORTRANGE(""https://docs.google.com/spreadsheets/d/1XL5vhW3sbDhbH9Cz0tuDiY8C3ctxq1tqvaCgkFb8cCA/edit?usp=sharing"",""ยโสธร!J484"")"),100)</f>
        <v>100</v>
      </c>
      <c r="K589" s="163">
        <f t="shared" ref="K589:K596" ca="1" si="125">IF(I589&gt;0,J589*100/I589,0)</f>
        <v>100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IFERROR(__xludf.DUMMYFUNCTION("IMPORTRANGE(""https://docs.google.com/spreadsheets/d/1XL5vhW3sbDhbH9Cz0tuDiY8C3ctxq1tqvaCgkFb8cCA/edit?usp=sharing"",""ยโสธร!J485"")"),50.85)</f>
        <v>50.85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IFERROR(__xludf.DUMMYFUNCTION("IMPORTRANGE(""https://docs.google.com/spreadsheets/d/1XL5vhW3sbDhbH9Cz0tuDiY8C3ctxq1tqvaCgkFb8cCA/edit?usp=sharing"",""ยโสธร!J486"")"),129)</f>
        <v>129</v>
      </c>
      <c r="K591" s="163">
        <f t="shared" ca="1" si="125"/>
        <v>129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IFERROR(__xludf.DUMMYFUNCTION("IMPORTRANGE(""https://docs.google.com/spreadsheets/d/1XL5vhW3sbDhbH9Cz0tuDiY8C3ctxq1tqvaCgkFb8cCA/edit?usp=sharing"",""ยโสธร!J487"")"),65.92)</f>
        <v>65.92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IFERROR(__xludf.DUMMYFUNCTION("IMPORTRANGE(""https://docs.google.com/spreadsheets/d/1XL5vhW3sbDhbH9Cz0tuDiY8C3ctxq1tqvaCgkFb8cCA/edit?usp=sharing"",""ยโสธร!J488"")"),96)</f>
        <v>96</v>
      </c>
      <c r="K593" s="163">
        <f t="shared" ca="1" si="125"/>
        <v>96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IFERROR(__xludf.DUMMYFUNCTION("IMPORTRANGE(""https://docs.google.com/spreadsheets/d/1XL5vhW3sbDhbH9Cz0tuDiY8C3ctxq1tqvaCgkFb8cCA/edit?usp=sharing"",""ยโสธร!J489"")"),49.4)</f>
        <v>49.4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IFERROR(__xludf.DUMMYFUNCTION("IMPORTRANGE(""https://docs.google.com/spreadsheets/d/1XL5vhW3sbDhbH9Cz0tuDiY8C3ctxq1tqvaCgkFb8cCA/edit?usp=sharing"",""ยโสธร!J490"")"),119)</f>
        <v>119</v>
      </c>
      <c r="K595" s="163">
        <f t="shared" ca="1" si="125"/>
        <v>119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IFERROR(__xludf.DUMMYFUNCTION("IMPORTRANGE(""https://docs.google.com/spreadsheets/d/1XL5vhW3sbDhbH9Cz0tuDiY8C3ctxq1tqvaCgkFb8cCA/edit?usp=sharing"",""ยโสธร!J491"")"),46.81)</f>
        <v>46.81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IFERROR(__xludf.DUMMYFUNCTION("IMPORTRANGE(""https://docs.google.com/spreadsheets/d/1XL5vhW3sbDhbH9Cz0tuDiY8C3ctxq1tqvaCgkFb8cCA/edit?usp=sharing"",""ยโสธร!J523"")"),5771875.89)</f>
        <v>5771875.8899999997</v>
      </c>
      <c r="K628" s="343">
        <f t="shared" ref="K628:K635" ca="1" si="129">IF(I628&gt;0,J628*100/I628,0)</f>
        <v>92.417579327499126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IFERROR(__xludf.DUMMYFUNCTION("IMPORTRANGE(""https://docs.google.com/spreadsheets/d/1XL5vhW3sbDhbH9Cz0tuDiY8C3ctxq1tqvaCgkFb8cCA/edit?usp=sharing"",""ยโสธร!J524"")"),584)</f>
        <v>584</v>
      </c>
      <c r="K629" s="343">
        <f t="shared" ca="1" si="129"/>
        <v>93.44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IFERROR(__xludf.DUMMYFUNCTION("IMPORTRANGE(""https://docs.google.com/spreadsheets/d/1XL5vhW3sbDhbH9Cz0tuDiY8C3ctxq1tqvaCgkFb8cCA/edit?usp=sharing"",""ยโสธร!J525"")"),1546722.05)</f>
        <v>1546722.05</v>
      </c>
      <c r="K630" s="343">
        <f t="shared" ca="1" si="129"/>
        <v>33.737092248081638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IFERROR(__xludf.DUMMYFUNCTION("IMPORTRANGE(""https://docs.google.com/spreadsheets/d/1XL5vhW3sbDhbH9Cz0tuDiY8C3ctxq1tqvaCgkFb8cCA/edit?usp=sharing"",""ยโสธร!J526"")"),176)</f>
        <v>176</v>
      </c>
      <c r="K631" s="343">
        <f t="shared" ca="1" si="129"/>
        <v>64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IFERROR(__xludf.DUMMYFUNCTION("IMPORTRANGE(""https://docs.google.com/spreadsheets/d/1XL5vhW3sbDhbH9Cz0tuDiY8C3ctxq1tqvaCgkFb8cCA/edit?usp=sharing"",""ยโสธร!J527"")"),195412.3)</f>
        <v>195412.3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IFERROR(__xludf.DUMMYFUNCTION("IMPORTRANGE(""https://docs.google.com/spreadsheets/d/1XL5vhW3sbDhbH9Cz0tuDiY8C3ctxq1tqvaCgkFb8cCA/edit?usp=sharing"",""ยโสธร!J528"")"),7)</f>
        <v>7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IFERROR(__xludf.DUMMYFUNCTION("IMPORTRANGE(""https://docs.google.com/spreadsheets/d/1XL5vhW3sbDhbH9Cz0tuDiY8C3ctxq1tqvaCgkFb8cCA/edit?usp=sharing"",""ยโสธร!I529"")"),10050000)</f>
        <v>10050000</v>
      </c>
      <c r="J634" s="342">
        <f ca="1">IFERROR(__xludf.DUMMYFUNCTION("IMPORTRANGE(""https://docs.google.com/spreadsheets/d/1XL5vhW3sbDhbH9Cz0tuDiY8C3ctxq1tqvaCgkFb8cCA/edit?usp=sharing"",""ยโสธร!J529"")"),10050000)</f>
        <v>10050000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IFERROR(__xludf.DUMMYFUNCTION("IMPORTRANGE(""https://docs.google.com/spreadsheets/d/1XL5vhW3sbDhbH9Cz0tuDiY8C3ctxq1tqvaCgkFb8cCA/edit?usp=sharing"",""ยโสธร!I530"")"),371)</f>
        <v>371</v>
      </c>
      <c r="J635" s="505">
        <f ca="1">IFERROR(__xludf.DUMMYFUNCTION("IMPORTRANGE(""https://docs.google.com/spreadsheets/d/1XL5vhW3sbDhbH9Cz0tuDiY8C3ctxq1tqvaCgkFb8cCA/edit?usp=sharing"",""ยโสธร!J530"")"),314)</f>
        <v>314</v>
      </c>
      <c r="K635" s="487">
        <f t="shared" ca="1" si="129"/>
        <v>84.636118598382751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7222511</v>
      </c>
      <c r="M8" s="23">
        <f t="shared" ca="1" si="0"/>
        <v>4326458</v>
      </c>
      <c r="N8" s="23">
        <f t="shared" ca="1" si="0"/>
        <v>7221011</v>
      </c>
      <c r="O8" s="22">
        <f t="shared" ref="O8:O16" ca="1" si="1">IF(L8&gt;0,N8*100/L8,0)</f>
        <v>99.979231599647264</v>
      </c>
      <c r="P8" s="22">
        <f t="shared" ref="P8:P16" ca="1" si="2">IF(M8&gt;0,N8*100/M8,0)</f>
        <v>166.90352708844048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7222511</v>
      </c>
      <c r="M10" s="30">
        <f t="shared" ca="1" si="4"/>
        <v>4326458</v>
      </c>
      <c r="N10" s="30">
        <f t="shared" ca="1" si="4"/>
        <v>7221011</v>
      </c>
      <c r="O10" s="29">
        <f t="shared" ca="1" si="1"/>
        <v>99.979231599647264</v>
      </c>
      <c r="P10" s="29">
        <f t="shared" ca="1" si="2"/>
        <v>166.90352708844048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7037011</v>
      </c>
      <c r="M12" s="38">
        <f t="shared" ca="1" si="6"/>
        <v>4140958</v>
      </c>
      <c r="N12" s="38">
        <f t="shared" ca="1" si="6"/>
        <v>7037011</v>
      </c>
      <c r="O12" s="38">
        <f t="shared" ca="1" si="1"/>
        <v>100</v>
      </c>
      <c r="P12" s="38">
        <f t="shared" ca="1" si="2"/>
        <v>169.93678757427628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2521350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4515661</v>
      </c>
      <c r="M14" s="38">
        <f t="shared" si="8"/>
        <v>0</v>
      </c>
      <c r="N14" s="38">
        <f t="shared" ca="1" si="8"/>
        <v>2896053</v>
      </c>
      <c r="O14" s="38">
        <f t="shared" ca="1" si="1"/>
        <v>64.133534381788181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185500</v>
      </c>
      <c r="M16" s="38">
        <f t="shared" ca="1" si="10"/>
        <v>185500</v>
      </c>
      <c r="N16" s="38">
        <f t="shared" ca="1" si="10"/>
        <v>184000</v>
      </c>
      <c r="O16" s="49">
        <f t="shared" ca="1" si="1"/>
        <v>99.191374663072779</v>
      </c>
      <c r="P16" s="49">
        <f t="shared" ca="1" si="2"/>
        <v>99.191374663072779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4326458</v>
      </c>
      <c r="M18" s="23">
        <f t="shared" ca="1" si="11"/>
        <v>4326458</v>
      </c>
      <c r="N18" s="23">
        <f t="shared" ca="1" si="11"/>
        <v>4324958</v>
      </c>
      <c r="O18" s="22">
        <f t="shared" ref="O18:O20" ca="1" si="12">IF(L18&gt;0,N18*100/L18,0)</f>
        <v>99.965329606805383</v>
      </c>
      <c r="P18" s="22">
        <f t="shared" ref="P18:P26" ca="1" si="13">IF(M18&gt;0,N18*100/M18,0)</f>
        <v>99.965329606805383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4326458</v>
      </c>
      <c r="M20" s="30">
        <f t="shared" ca="1" si="15"/>
        <v>4326458</v>
      </c>
      <c r="N20" s="30">
        <f t="shared" ca="1" si="15"/>
        <v>4324958</v>
      </c>
      <c r="O20" s="29">
        <f t="shared" ca="1" si="12"/>
        <v>99.965329606805383</v>
      </c>
      <c r="P20" s="29">
        <f t="shared" ca="1" si="13"/>
        <v>99.965329606805383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4140958</v>
      </c>
      <c r="M22" s="41">
        <f t="shared" ca="1" si="18"/>
        <v>4140958</v>
      </c>
      <c r="N22" s="38">
        <f t="shared" ca="1" si="18"/>
        <v>4140958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2521350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1619608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185500</v>
      </c>
      <c r="M26" s="49">
        <f t="shared" ca="1" si="22"/>
        <v>185500</v>
      </c>
      <c r="N26" s="49">
        <f t="shared" ca="1" si="22"/>
        <v>184000</v>
      </c>
      <c r="O26" s="49">
        <f t="shared" ca="1" si="17"/>
        <v>99.191374663072779</v>
      </c>
      <c r="P26" s="49">
        <f t="shared" ca="1" si="13"/>
        <v>99.191374663072779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2896053</v>
      </c>
      <c r="M28" s="23">
        <f t="shared" si="23"/>
        <v>0</v>
      </c>
      <c r="N28" s="23">
        <f t="shared" ca="1" si="23"/>
        <v>2896053</v>
      </c>
      <c r="O28" s="22">
        <f t="shared" ref="O28:O30" ca="1" si="24">IF(L28&gt;0,N28*100/L28,0)</f>
        <v>100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2896053</v>
      </c>
      <c r="M30" s="30">
        <f t="shared" si="27"/>
        <v>0</v>
      </c>
      <c r="N30" s="30">
        <f t="shared" ca="1" si="27"/>
        <v>2896053</v>
      </c>
      <c r="O30" s="29">
        <f t="shared" ca="1" si="24"/>
        <v>100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2896053</v>
      </c>
      <c r="M32" s="38">
        <f t="shared" si="30"/>
        <v>0</v>
      </c>
      <c r="N32" s="38">
        <f t="shared" ca="1" si="30"/>
        <v>2896053</v>
      </c>
      <c r="O32" s="38">
        <f t="shared" ca="1" si="29"/>
        <v>100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2896053</v>
      </c>
      <c r="M34" s="38">
        <f t="shared" si="32"/>
        <v>0</v>
      </c>
      <c r="N34" s="38">
        <f t="shared" ca="1" si="32"/>
        <v>2896053</v>
      </c>
      <c r="O34" s="38">
        <f t="shared" ca="1" si="29"/>
        <v>100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4326458</v>
      </c>
      <c r="M37" s="54">
        <f t="shared" ca="1" si="33"/>
        <v>4326458</v>
      </c>
      <c r="N37" s="54">
        <f t="shared" ca="1" si="33"/>
        <v>4324958</v>
      </c>
      <c r="O37" s="55">
        <f t="shared" ca="1" si="29"/>
        <v>99.965329606805383</v>
      </c>
      <c r="P37" s="55">
        <f t="shared" ca="1" si="25"/>
        <v>99.965329606805383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916100</v>
      </c>
      <c r="M41" s="78">
        <f t="shared" ca="1" si="34"/>
        <v>916100</v>
      </c>
      <c r="N41" s="78">
        <f t="shared" ca="1" si="34"/>
        <v>916100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916100</v>
      </c>
      <c r="M43" s="78">
        <f t="shared" ca="1" si="38"/>
        <v>916100</v>
      </c>
      <c r="N43" s="78">
        <f t="shared" ca="1" si="38"/>
        <v>916100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916100</v>
      </c>
      <c r="M45" s="623">
        <f ca="1">IFERROR(__xludf.DUMMYFUNCTION("IMPORTRANGE(""https://docs.google.com/spreadsheets/d/1Yj_ptqi66GCucihVvJfMjLAmec39IyEx_6qawtMGysU/edit?usp=sharing"",""สบก!Q48"")"),916100)</f>
        <v>916100</v>
      </c>
      <c r="N45" s="623">
        <f ca="1">IFERROR(__xludf.DUMMYFUNCTION("IMPORTRANGE(""https://docs.google.com/spreadsheets/d/1Yj_ptqi66GCucihVvJfMjLAmec39IyEx_6qawtMGysU/edit?usp=sharing"",""สบก!R48"")"),916100)</f>
        <v>916100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IFERROR(__xludf.DUMMYFUNCTION("IMPORTRANGE(""https://docs.google.com/spreadsheets/d/1Yj_ptqi66GCucihVvJfMjLAmec39IyEx_6qawtMGysU/edit?usp=sharing"",""สบก!M48"")"),916100)</f>
        <v>916100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947450</v>
      </c>
      <c r="M53" s="121">
        <f t="shared" ca="1" si="39"/>
        <v>947450</v>
      </c>
      <c r="N53" s="121">
        <f t="shared" ca="1" si="39"/>
        <v>947450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947450</v>
      </c>
      <c r="M55" s="121">
        <f t="shared" ca="1" si="43"/>
        <v>947450</v>
      </c>
      <c r="N55" s="121">
        <f t="shared" ca="1" si="43"/>
        <v>947450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947450</v>
      </c>
      <c r="M57" s="623">
        <f ca="1">IFERROR(__xludf.DUMMYFUNCTION("IMPORTRANGE(""https://docs.google.com/spreadsheets/d/1Yj_ptqi66GCucihVvJfMjLAmec39IyEx_6qawtMGysU/edit?usp=sharing"",""สบก!Z48"")"),947450)</f>
        <v>947450</v>
      </c>
      <c r="N57" s="623">
        <f ca="1">IFERROR(__xludf.DUMMYFUNCTION("IMPORTRANGE(""https://docs.google.com/spreadsheets/d/1Yj_ptqi66GCucihVvJfMjLAmec39IyEx_6qawtMGysU/edit?usp=sharing"",""สบก!AA48"")"),947450)</f>
        <v>947450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IFERROR(__xludf.DUMMYFUNCTION("IMPORTRANGE(""https://docs.google.com/spreadsheets/d/1Yj_ptqi66GCucihVvJfMjLAmec39IyEx_6qawtMGysU/edit?usp=sharing"",""สบก!V48"")"),947450)</f>
        <v>947450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894020</v>
      </c>
      <c r="M66" s="152">
        <f t="shared" ca="1" si="45"/>
        <v>894020</v>
      </c>
      <c r="N66" s="152">
        <f t="shared" ca="1" si="45"/>
        <v>894020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894020</v>
      </c>
      <c r="M68" s="157">
        <f t="shared" ca="1" si="49"/>
        <v>894020</v>
      </c>
      <c r="N68" s="157">
        <f t="shared" ca="1" si="49"/>
        <v>894020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894020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IFERROR(__xludf.DUMMYFUNCTION("IMPORTRANGE(""https://docs.google.com/spreadsheets/d/1Yj_ptqi66GCucihVvJfMjLAmec39IyEx_6qawtMGysU/edit?usp=sharing"",""สบก!AJ48"")"),894020)</f>
        <v>894020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14138</v>
      </c>
      <c r="M118" s="152">
        <f t="shared" ca="1" si="58"/>
        <v>14138</v>
      </c>
      <c r="N118" s="152">
        <f t="shared" ca="1" si="58"/>
        <v>14138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14138</v>
      </c>
      <c r="M120" s="157">
        <f t="shared" ca="1" si="62"/>
        <v>14138</v>
      </c>
      <c r="N120" s="157">
        <f t="shared" ca="1" si="62"/>
        <v>14138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14138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IFERROR(__xludf.DUMMYFUNCTION("IMPORTRANGE(""https://docs.google.com/spreadsheets/d/1Yj_ptqi66GCucihVvJfMjLAmec39IyEx_6qawtMGysU/edit?usp=sharing"",""สบก!BB48"")"),14138)</f>
        <v>14138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IFERROR(__xludf.DUMMYFUNCTION("IMPORTRANGE(""https://docs.google.com/spreadsheets/d/1Yj_ptqi66GCucihVvJfMjLAmec39IyEx_6qawtMGysU/edit?usp=sharing"",""สบก!AX48"")"),14138)</f>
        <v>14138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84100</v>
      </c>
      <c r="M140" s="152">
        <f t="shared" ca="1" si="64"/>
        <v>84100</v>
      </c>
      <c r="N140" s="152">
        <f t="shared" ca="1" si="64"/>
        <v>84100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84100</v>
      </c>
      <c r="M142" s="157">
        <f t="shared" ca="1" si="68"/>
        <v>84100</v>
      </c>
      <c r="N142" s="157">
        <f t="shared" ca="1" si="68"/>
        <v>84100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IFERROR(__xludf.DUMMYFUNCTION("IMPORTRANGE(""https://docs.google.com/spreadsheets/d/1Yj_ptqi66GCucihVvJfMjLAmec39IyEx_6qawtMGysU/edit?usp=sharing"",""สบก!BK48"")"),84100)</f>
        <v>84100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IFERROR(__xludf.DUMMYFUNCTION("IMPORTRANGE(""https://docs.google.com/spreadsheets/d/1Yj_ptqi66GCucihVvJfMjLAmec39IyEx_6qawtMGysU/edit?usp=sharing"",""สบก!BG48"")"),84100)</f>
        <v>84100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IFERROR(__xludf.DUMMYFUNCTION("IMPORTRANGE(""https://docs.google.com/spreadsheets/d/1XL5vhW3sbDhbH9Cz0tuDiY8C3ctxq1tqvaCgkFb8cCA/edit?usp=sharing"",""ร้อยเอ็ด!J84"")"),98)</f>
        <v>98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IFERROR(__xludf.DUMMYFUNCTION("IMPORTRANGE(""https://docs.google.com/spreadsheets/d/1XL5vhW3sbDhbH9Cz0tuDiY8C3ctxq1tqvaCgkFb8cCA/edit?usp=sharing"",""ร้อยเอ็ด!J85"")"),98)</f>
        <v>98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34510</v>
      </c>
      <c r="M220" s="152">
        <f t="shared" ca="1" si="72"/>
        <v>34510</v>
      </c>
      <c r="N220" s="152">
        <f t="shared" ca="1" si="72"/>
        <v>34510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34510</v>
      </c>
      <c r="M222" s="157">
        <f t="shared" ca="1" si="76"/>
        <v>34510</v>
      </c>
      <c r="N222" s="157">
        <f t="shared" ca="1" si="76"/>
        <v>34510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34510</v>
      </c>
      <c r="M224" s="627">
        <f ca="1">IFERROR(__xludf.DUMMYFUNCTION("IMPORTRANGE(""https://docs.google.com/spreadsheets/d/1Yj_ptqi66GCucihVvJfMjLAmec39IyEx_6qawtMGysU/edit?usp=sharing"",""สบก!BS48"")"),34510)</f>
        <v>34510</v>
      </c>
      <c r="N224" s="628">
        <f ca="1">IFERROR(__xludf.DUMMYFUNCTION("IMPORTRANGE(""https://docs.google.com/spreadsheets/d/1Yj_ptqi66GCucihVvJfMjLAmec39IyEx_6qawtMGysU/edit?usp=sharing"",""สบก!BT48"")"),34510)</f>
        <v>34510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IFERROR(__xludf.DUMMYFUNCTION("IMPORTRANGE(""https://docs.google.com/spreadsheets/d/1Yj_ptqi66GCucihVvJfMjLAmec39IyEx_6qawtMGysU/edit?usp=sharing"",""สบก!BP48"")"),34510)</f>
        <v>34510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IFERROR(__xludf.DUMMYFUNCTION("IMPORTRANGE(""https://docs.google.com/spreadsheets/d/1XL5vhW3sbDhbH9Cz0tuDiY8C3ctxq1tqvaCgkFb8cCA/edit?usp=sharing"",""ร้อยเอ็ด!J228"")"),1663)</f>
        <v>1663</v>
      </c>
      <c r="K328" s="318">
        <f ca="1">IF(I328&gt;0,J328*100/I328,0)</f>
        <v>151.18181818181819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1380940</v>
      </c>
      <c r="M329" s="152">
        <f t="shared" ca="1" si="98"/>
        <v>1380940</v>
      </c>
      <c r="N329" s="152">
        <f t="shared" ca="1" si="98"/>
        <v>1379440</v>
      </c>
      <c r="O329" s="151">
        <f t="shared" ref="O329:O331" ca="1" si="99">IF(L329&gt;0,N329*100/L329,0)</f>
        <v>99.891378336495436</v>
      </c>
      <c r="P329" s="151">
        <f t="shared" ref="P329:P331" ca="1" si="100">IF(M329&gt;0,N329*100/M329,0)</f>
        <v>99.891378336495436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1380940</v>
      </c>
      <c r="M331" s="157">
        <f t="shared" ca="1" si="102"/>
        <v>1380940</v>
      </c>
      <c r="N331" s="157">
        <f t="shared" ca="1" si="102"/>
        <v>1379440</v>
      </c>
      <c r="O331" s="156">
        <f t="shared" ca="1" si="99"/>
        <v>99.891378336495436</v>
      </c>
      <c r="P331" s="156">
        <f t="shared" ca="1" si="100"/>
        <v>99.891378336495436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1195440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IFERROR(__xludf.DUMMYFUNCTION("IMPORTRANGE(""https://docs.google.com/spreadsheets/d/1Yj_ptqi66GCucihVvJfMjLAmec39IyEx_6qawtMGysU/edit?usp=sharing"",""สบก!DM48"")"),1195440)</f>
        <v>1195440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IFERROR(__xludf.DUMMYFUNCTION("IMPORTRANGE(""https://docs.google.com/spreadsheets/d/1Yj_ptqi66GCucihVvJfMjLAmec39IyEx_6qawtMGysU/edit?usp=sharing"",""สบก!DI48"")"),1001040)</f>
        <v>1001040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IFERROR(__xludf.DUMMYFUNCTION("IMPORTRANGE(""https://docs.google.com/spreadsheets/d/1Yj_ptqi66GCucihVvJfMjLAmec39IyEx_6qawtMGysU/edit?usp=sharing"",""สบก!DJ48"")"),185500)</f>
        <v>185500</v>
      </c>
      <c r="M337" s="626">
        <f ca="1">L337</f>
        <v>185500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99.191374663072779</v>
      </c>
      <c r="P337" s="626">
        <f ca="1">IF(M337&gt;0,N337*100/M337,0)</f>
        <v>99.191374663072779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IFERROR(__xludf.DUMMYFUNCTION("IMPORTRANGE(""https://docs.google.com/spreadsheets/d/1XL5vhW3sbDhbH9Cz0tuDiY8C3ctxq1tqvaCgkFb8cCA/edit?usp=sharing"",""ร้อยเอ็ด!J234"")"),867)</f>
        <v>867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IFERROR(__xludf.DUMMYFUNCTION("IMPORTRANGE(""https://docs.google.com/spreadsheets/d/1XL5vhW3sbDhbH9Cz0tuDiY8C3ctxq1tqvaCgkFb8cCA/edit?usp=sharing"",""ร้อยเอ็ด!J235"")"),6790.04)</f>
        <v>6790.04</v>
      </c>
      <c r="K340" s="343">
        <f t="shared" ca="1" si="103"/>
        <v>106.094375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IFERROR(__xludf.DUMMYFUNCTION("IMPORTRANGE(""https://docs.google.com/spreadsheets/d/1XL5vhW3sbDhbH9Cz0tuDiY8C3ctxq1tqvaCgkFb8cCA/edit?usp=sharing"",""ร้อยเอ็ด!J236"")"),1898)</f>
        <v>1898</v>
      </c>
      <c r="K341" s="343">
        <f t="shared" ca="1" si="103"/>
        <v>172.54545454545453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IFERROR(__xludf.DUMMYFUNCTION("IMPORTRANGE(""https://docs.google.com/spreadsheets/d/1XL5vhW3sbDhbH9Cz0tuDiY8C3ctxq1tqvaCgkFb8cCA/edit?usp=sharing"",""ร้อยเอ็ด!J237"")"),18411.9699999999)</f>
        <v>18411.969999999899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IFERROR(__xludf.DUMMYFUNCTION("IMPORTRANGE(""https://docs.google.com/spreadsheets/d/1XL5vhW3sbDhbH9Cz0tuDiY8C3ctxq1tqvaCgkFb8cCA/edit?usp=sharing"",""ร้อยเอ็ด!J240"")"),1663)</f>
        <v>1663</v>
      </c>
      <c r="K345" s="343">
        <f t="shared" ca="1" si="103"/>
        <v>151.18181818181819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IFERROR(__xludf.DUMMYFUNCTION("IMPORTRANGE(""https://docs.google.com/spreadsheets/d/1XL5vhW3sbDhbH9Cz0tuDiY8C3ctxq1tqvaCgkFb8cCA/edit?usp=sharing"",""ร้อยเอ็ด!J241"")"),15151.7599999999)</f>
        <v>15151.7599999999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IFERROR(__xludf.DUMMYFUNCTION("IMPORTRANGE(""https://docs.google.com/spreadsheets/d/1XL5vhW3sbDhbH9Cz0tuDiY8C3ctxq1tqvaCgkFb8cCA/edit?usp=sharing"",""ร้อยเอ็ด!L242"")"),2896053)</f>
        <v>2896053</v>
      </c>
      <c r="M347" s="358"/>
      <c r="N347" s="358">
        <f ca="1">IFERROR(__xludf.DUMMYFUNCTION("IMPORTRANGE(""https://docs.google.com/spreadsheets/d/1XL5vhW3sbDhbH9Cz0tuDiY8C3ctxq1tqvaCgkFb8cCA/edit?usp=sharing"",""ร้อยเอ็ด!M242"")"),2896053)</f>
        <v>2896053</v>
      </c>
      <c r="O347" s="358">
        <f ca="1">+IF(L347&gt;0,N347*100/L347,0)</f>
        <v>100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IFERROR(__xludf.DUMMYFUNCTION("IMPORTRANGE(""https://docs.google.com/spreadsheets/d/1XL5vhW3sbDhbH9Cz0tuDiY8C3ctxq1tqvaCgkFb8cCA/edit?usp=sharing"",""ร้อยเอ็ด!L244"")"),660560)</f>
        <v>660560</v>
      </c>
      <c r="M349" s="373"/>
      <c r="N349" s="373">
        <f ca="1">IFERROR(__xludf.DUMMYFUNCTION("IMPORTRANGE(""https://docs.google.com/spreadsheets/d/1XL5vhW3sbDhbH9Cz0tuDiY8C3ctxq1tqvaCgkFb8cCA/edit?usp=sharing"",""ร้อยเอ็ด!M244"")"),660560)</f>
        <v>660560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IFERROR(__xludf.DUMMYFUNCTION("IMPORTRANGE(""https://docs.google.com/spreadsheets/d/1XL5vhW3sbDhbH9Cz0tuDiY8C3ctxq1tqvaCgkFb8cCA/edit?usp=sharing"",""ร้อยเอ็ด!L247"")"),660560)</f>
        <v>660560</v>
      </c>
      <c r="M352" s="165"/>
      <c r="N352" s="164">
        <f ca="1">IFERROR(__xludf.DUMMYFUNCTION("IMPORTRANGE(""https://docs.google.com/spreadsheets/d/1XL5vhW3sbDhbH9Cz0tuDiY8C3ctxq1tqvaCgkFb8cCA/edit?usp=sharing"",""ร้อยเอ็ด!M247"")"),660560)</f>
        <v>660560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IFERROR(__xludf.DUMMYFUNCTION("IMPORTRANGE(""https://docs.google.com/spreadsheets/d/1XL5vhW3sbDhbH9Cz0tuDiY8C3ctxq1tqvaCgkFb8cCA/edit?usp=sharing"",""ร้อยเอ็ด!L249"")"),660560)</f>
        <v>660560</v>
      </c>
      <c r="M354" s="169"/>
      <c r="N354" s="168">
        <f ca="1">IFERROR(__xludf.DUMMYFUNCTION("IMPORTRANGE(""https://docs.google.com/spreadsheets/d/1XL5vhW3sbDhbH9Cz0tuDiY8C3ctxq1tqvaCgkFb8cCA/edit?usp=sharing"",""ร้อยเอ็ด!M249"")"),660560)</f>
        <v>660560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IFERROR(__xludf.DUMMYFUNCTION("IMPORTRANGE(""https://docs.google.com/spreadsheets/d/1XL5vhW3sbDhbH9Cz0tuDiY8C3ctxq1tqvaCgkFb8cCA/edit?usp=sharing"",""ร้อยเอ็ด!M250"")"),101700)</f>
        <v>101700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IFERROR(__xludf.DUMMYFUNCTION("IMPORTRANGE(""https://docs.google.com/spreadsheets/d/1XL5vhW3sbDhbH9Cz0tuDiY8C3ctxq1tqvaCgkFb8cCA/edit?usp=sharing"",""ร้อยเอ็ด!M252"")"),145000)</f>
        <v>145000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IFERROR(__xludf.DUMMYFUNCTION("IMPORTRANGE(""https://docs.google.com/spreadsheets/d/1XL5vhW3sbDhbH9Cz0tuDiY8C3ctxq1tqvaCgkFb8cCA/edit?usp=sharing"",""ร้อยเอ็ด!M253"")"),62760)</f>
        <v>62760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IFERROR(__xludf.DUMMYFUNCTION("IMPORTRANGE(""https://docs.google.com/spreadsheets/d/1XL5vhW3sbDhbH9Cz0tuDiY8C3ctxq1tqvaCgkFb8cCA/edit?usp=sharing"",""ร้อยเอ็ด!M275"")"),1028520)</f>
        <v>1028520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IFERROR(__xludf.DUMMYFUNCTION("IMPORTRANGE(""https://docs.google.com/spreadsheets/d/1XL5vhW3sbDhbH9Cz0tuDiY8C3ctxq1tqvaCgkFb8cCA/edit?usp=sharing"",""ร้อยเอ็ด!M278"")"),1028520)</f>
        <v>1028520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IFERROR(__xludf.DUMMYFUNCTION("IMPORTRANGE(""https://docs.google.com/spreadsheets/d/1XL5vhW3sbDhbH9Cz0tuDiY8C3ctxq1tqvaCgkFb8cCA/edit?usp=sharing"",""ร้อยเอ็ด!M280"")"),1028520)</f>
        <v>1028520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IFERROR(__xludf.DUMMYFUNCTION("IMPORTRANGE(""https://docs.google.com/spreadsheets/d/1XL5vhW3sbDhbH9Cz0tuDiY8C3ctxq1tqvaCgkFb8cCA/edit?usp=sharing"",""ร้อยเอ็ด!M283"")"),145000)</f>
        <v>145000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IFERROR(__xludf.DUMMYFUNCTION("IMPORTRANGE(""https://docs.google.com/spreadsheets/d/1XL5vhW3sbDhbH9Cz0tuDiY8C3ctxq1tqvaCgkFb8cCA/edit?usp=sharing"",""ร้อยเอ็ด!M284"")"),62240)</f>
        <v>62240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IFERROR(__xludf.DUMMYFUNCTION("IMPORTRANGE(""https://docs.google.com/spreadsheets/d/1XL5vhW3sbDhbH9Cz0tuDiY8C3ctxq1tqvaCgkFb8cCA/edit?usp=sharing"",""ร้อยเอ็ด!M330"")"),88000)</f>
        <v>88000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IFERROR(__xludf.DUMMYFUNCTION("IMPORTRANGE(""https://docs.google.com/spreadsheets/d/1XL5vhW3sbDhbH9Cz0tuDiY8C3ctxq1tqvaCgkFb8cCA/edit?usp=sharing"",""ร้อยเอ็ด!M332"")"),88000)</f>
        <v>88000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IFERROR(__xludf.DUMMYFUNCTION("IMPORTRANGE(""https://docs.google.com/spreadsheets/d/1XL5vhW3sbDhbH9Cz0tuDiY8C3ctxq1tqvaCgkFb8cCA/edit?usp=sharing"",""ร้อยเอ็ด!M334"")"),88000)</f>
        <v>88000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IFERROR(__xludf.DUMMYFUNCTION("IMPORTRANGE(""https://docs.google.com/spreadsheets/d/1XL5vhW3sbDhbH9Cz0tuDiY8C3ctxq1tqvaCgkFb8cCA/edit?usp=sharing"",""ร้อยเอ็ด!M335"")"),86990)</f>
        <v>86990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IFERROR(__xludf.DUMMYFUNCTION("IMPORTRANGE(""https://docs.google.com/spreadsheets/d/1XL5vhW3sbDhbH9Cz0tuDiY8C3ctxq1tqvaCgkFb8cCA/edit?usp=sharing"",""ร้อยเอ็ด!L350"")"),442753)</f>
        <v>442753</v>
      </c>
      <c r="M455" s="373"/>
      <c r="N455" s="373">
        <f ca="1">IFERROR(__xludf.DUMMYFUNCTION("IMPORTRANGE(""https://docs.google.com/spreadsheets/d/1XL5vhW3sbDhbH9Cz0tuDiY8C3ctxq1tqvaCgkFb8cCA/edit?usp=sharing"",""ร้อยเอ็ด!M350"")"),442753)</f>
        <v>442753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IFERROR(__xludf.DUMMYFUNCTION("IMPORTRANGE(""https://docs.google.com/spreadsheets/d/1XL5vhW3sbDhbH9Cz0tuDiY8C3ctxq1tqvaCgkFb8cCA/edit?usp=sharing"",""ร้อยเอ็ด!L352"")"),442753)</f>
        <v>442753</v>
      </c>
      <c r="M457" s="165"/>
      <c r="N457" s="169">
        <f ca="1">IFERROR(__xludf.DUMMYFUNCTION("IMPORTRANGE(""https://docs.google.com/spreadsheets/d/1XL5vhW3sbDhbH9Cz0tuDiY8C3ctxq1tqvaCgkFb8cCA/edit?usp=sharing"",""ร้อยเอ็ด!M352"")"),442753)</f>
        <v>442753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IFERROR(__xludf.DUMMYFUNCTION("IMPORTRANGE(""https://docs.google.com/spreadsheets/d/1XL5vhW3sbDhbH9Cz0tuDiY8C3ctxq1tqvaCgkFb8cCA/edit?usp=sharing"",""ร้อยเอ็ด!L354"")"),442753)</f>
        <v>442753</v>
      </c>
      <c r="M459" s="169"/>
      <c r="N459" s="169">
        <f ca="1">IFERROR(__xludf.DUMMYFUNCTION("IMPORTRANGE(""https://docs.google.com/spreadsheets/d/1XL5vhW3sbDhbH9Cz0tuDiY8C3ctxq1tqvaCgkFb8cCA/edit?usp=sharing"",""ร้อยเอ็ด!M354"")"),442753)</f>
        <v>442753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IFERROR(__xludf.DUMMYFUNCTION("IMPORTRANGE(""https://docs.google.com/spreadsheets/d/1XL5vhW3sbDhbH9Cz0tuDiY8C3ctxq1tqvaCgkFb8cCA/edit?usp=sharing"",""ร้อยเอ็ด!M357"")"),119400)</f>
        <v>119400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IFERROR(__xludf.DUMMYFUNCTION("IMPORTRANGE(""https://docs.google.com/spreadsheets/d/1XL5vhW3sbDhbH9Cz0tuDiY8C3ctxq1tqvaCgkFb8cCA/edit?usp=sharing"",""ร้อยเอ็ด!M358"")"),323353)</f>
        <v>323353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IFERROR(__xludf.DUMMYFUNCTION("IMPORTRANGE(""https://docs.google.com/spreadsheets/d/1XL5vhW3sbDhbH9Cz0tuDiY8C3ctxq1tqvaCgkFb8cCA/edit?usp=sharing"",""ร้อยเอ็ด!J420"")"),457)</f>
        <v>457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IFERROR(__xludf.DUMMYFUNCTION("IMPORTRANGE(""https://docs.google.com/spreadsheets/d/1XL5vhW3sbDhbH9Cz0tuDiY8C3ctxq1tqvaCgkFb8cCA/edit?usp=sharing"",""ร้อยเอ็ด!J421"")"),38)</f>
        <v>38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IFERROR(__xludf.DUMMYFUNCTION("IMPORTRANGE(""https://docs.google.com/spreadsheets/d/1XL5vhW3sbDhbH9Cz0tuDiY8C3ctxq1tqvaCgkFb8cCA/edit?usp=sharing"",""ร้อยเอ็ด!J422"")"),3)</f>
        <v>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IFERROR(__xludf.DUMMYFUNCTION("IMPORTRANGE(""https://docs.google.com/spreadsheets/d/1XL5vhW3sbDhbH9Cz0tuDiY8C3ctxq1tqvaCgkFb8cCA/edit?usp=sharing"",""ร้อยเอ็ด!J424"")"),442)</f>
        <v>442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IFERROR(__xludf.DUMMYFUNCTION("IMPORTRANGE(""https://docs.google.com/spreadsheets/d/1XL5vhW3sbDhbH9Cz0tuDiY8C3ctxq1tqvaCgkFb8cCA/edit?usp=sharing"",""ร้อยเอ็ด!J425"")"),36)</f>
        <v>36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IFERROR(__xludf.DUMMYFUNCTION("IMPORTRANGE(""https://docs.google.com/spreadsheets/d/1XL5vhW3sbDhbH9Cz0tuDiY8C3ctxq1tqvaCgkFb8cCA/edit?usp=sharing"",""ร้อยเอ็ด!J426"")"),12)</f>
        <v>12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IFERROR(__xludf.DUMMYFUNCTION("IMPORTRANGE(""https://docs.google.com/spreadsheets/d/1XL5vhW3sbDhbH9Cz0tuDiY8C3ctxq1tqvaCgkFb8cCA/edit?usp=sharing"",""ร้อยเอ็ด!L428"")"),48340)</f>
        <v>48340</v>
      </c>
      <c r="M533" s="412"/>
      <c r="N533" s="412">
        <f ca="1">IFERROR(__xludf.DUMMYFUNCTION("IMPORTRANGE(""https://docs.google.com/spreadsheets/d/1XL5vhW3sbDhbH9Cz0tuDiY8C3ctxq1tqvaCgkFb8cCA/edit?usp=sharing"",""ร้อยเอ็ด!M428"")"),48340)</f>
        <v>48340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IFERROR(__xludf.DUMMYFUNCTION("IMPORTRANGE(""https://docs.google.com/spreadsheets/d/1XL5vhW3sbDhbH9Cz0tuDiY8C3ctxq1tqvaCgkFb8cCA/edit?usp=sharing"",""ร้อยเอ็ด!L430"")"),48340)</f>
        <v>48340</v>
      </c>
      <c r="M535" s="165"/>
      <c r="N535" s="169">
        <f ca="1">IFERROR(__xludf.DUMMYFUNCTION("IMPORTRANGE(""https://docs.google.com/spreadsheets/d/1XL5vhW3sbDhbH9Cz0tuDiY8C3ctxq1tqvaCgkFb8cCA/edit?usp=sharing"",""ร้อยเอ็ด!M430"")"),48340)</f>
        <v>48340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IFERROR(__xludf.DUMMYFUNCTION("IMPORTRANGE(""https://docs.google.com/spreadsheets/d/1XL5vhW3sbDhbH9Cz0tuDiY8C3ctxq1tqvaCgkFb8cCA/edit?usp=sharing"",""ร้อยเอ็ด!L432"")"),48340)</f>
        <v>48340</v>
      </c>
      <c r="M537" s="169"/>
      <c r="N537" s="169">
        <f ca="1">IFERROR(__xludf.DUMMYFUNCTION("IMPORTRANGE(""https://docs.google.com/spreadsheets/d/1XL5vhW3sbDhbH9Cz0tuDiY8C3ctxq1tqvaCgkFb8cCA/edit?usp=sharing"",""ร้อยเอ็ด!M432"")"),48340)</f>
        <v>48340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IFERROR(__xludf.DUMMYFUNCTION("IMPORTRANGE(""https://docs.google.com/spreadsheets/d/1XL5vhW3sbDhbH9Cz0tuDiY8C3ctxq1tqvaCgkFb8cCA/edit?usp=sharing"",""ร้อยเอ็ด!M436"")"),29600)</f>
        <v>29600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IFERROR(__xludf.DUMMYFUNCTION("IMPORTRANGE(""https://docs.google.com/spreadsheets/d/1XL5vhW3sbDhbH9Cz0tuDiY8C3ctxq1tqvaCgkFb8cCA/edit?usp=sharing"",""ร้อยเอ็ด!J459"")"),16631)</f>
        <v>16631</v>
      </c>
      <c r="K564" s="372">
        <f ca="1">IF(I564&gt;0,J564*100/I564,0)</f>
        <v>593.96428571428567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IFERROR(__xludf.DUMMYFUNCTION("IMPORTRANGE(""https://docs.google.com/spreadsheets/d/1XL5vhW3sbDhbH9Cz0tuDiY8C3ctxq1tqvaCgkFb8cCA/edit?usp=sharing"",""ร้อยเอ็ด!M459"")"),143040)</f>
        <v>143040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IFERROR(__xludf.DUMMYFUNCTION("IMPORTRANGE(""https://docs.google.com/spreadsheets/d/1XL5vhW3sbDhbH9Cz0tuDiY8C3ctxq1tqvaCgkFb8cCA/edit?usp=sharing"",""ร้อยเอ็ด!M461"")"),143040)</f>
        <v>143040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IFERROR(__xludf.DUMMYFUNCTION("IMPORTRANGE(""https://docs.google.com/spreadsheets/d/1XL5vhW3sbDhbH9Cz0tuDiY8C3ctxq1tqvaCgkFb8cCA/edit?usp=sharing"",""ร้อยเอ็ด!M463"")"),143040)</f>
        <v>143040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IFERROR(__xludf.DUMMYFUNCTION("IMPORTRANGE(""https://docs.google.com/spreadsheets/d/1XL5vhW3sbDhbH9Cz0tuDiY8C3ctxq1tqvaCgkFb8cCA/edit?usp=sharing"",""ร้อยเอ็ด!J468"")"),16631)</f>
        <v>16631</v>
      </c>
      <c r="K573" s="202">
        <f ca="1">IF(I573&gt;0,J573*100/I573,0)</f>
        <v>593.96428571428567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IFERROR(__xludf.DUMMYFUNCTION("IMPORTRANGE(""https://docs.google.com/spreadsheets/d/1XL5vhW3sbDhbH9Cz0tuDiY8C3ctxq1tqvaCgkFb8cCA/edit?usp=sharing"",""ร้อยเอ็ด!J472"")"),16424)</f>
        <v>16424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IFERROR(__xludf.DUMMYFUNCTION("IMPORTRANGE(""https://docs.google.com/spreadsheets/d/1XL5vhW3sbDhbH9Cz0tuDiY8C3ctxq1tqvaCgkFb8cCA/edit?usp=sharing"",""ร้อยเอ็ด!J475"")"),225)</f>
        <v>225</v>
      </c>
      <c r="K580" s="372">
        <f ca="1">IF(I580&gt;0,J580*100/I580,0)</f>
        <v>187.5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IFERROR(__xludf.DUMMYFUNCTION("IMPORTRANGE(""https://docs.google.com/spreadsheets/d/1XL5vhW3sbDhbH9Cz0tuDiY8C3ctxq1tqvaCgkFb8cCA/edit?usp=sharing"",""ร้อยเอ็ด!M475"")"),297420)</f>
        <v>297420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IFERROR(__xludf.DUMMYFUNCTION("IMPORTRANGE(""https://docs.google.com/spreadsheets/d/1XL5vhW3sbDhbH9Cz0tuDiY8C3ctxq1tqvaCgkFb8cCA/edit?usp=sharing"",""ร้อยเอ็ด!M477"")"),297420)</f>
        <v>297420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IFERROR(__xludf.DUMMYFUNCTION("IMPORTRANGE(""https://docs.google.com/spreadsheets/d/1XL5vhW3sbDhbH9Cz0tuDiY8C3ctxq1tqvaCgkFb8cCA/edit?usp=sharing"",""ร้อยเอ็ด!M479"")"),297420)</f>
        <v>297420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IFERROR(__xludf.DUMMYFUNCTION("IMPORTRANGE(""https://docs.google.com/spreadsheets/d/1XL5vhW3sbDhbH9Cz0tuDiY8C3ctxq1tqvaCgkFb8cCA/edit?usp=sharing"",""ร้อยเอ็ด!M483"")"),198420)</f>
        <v>198420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IFERROR(__xludf.DUMMYFUNCTION("IMPORTRANGE(""https://docs.google.com/spreadsheets/d/1XL5vhW3sbDhbH9Cz0tuDiY8C3ctxq1tqvaCgkFb8cCA/edit?usp=sharing"",""ร้อยเอ็ด!J484"")"),179)</f>
        <v>179</v>
      </c>
      <c r="K589" s="163">
        <f t="shared" ref="K589:K596" ca="1" si="125">IF(I589&gt;0,J589*100/I589,0)</f>
        <v>149.16666666666666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IFERROR(__xludf.DUMMYFUNCTION("IMPORTRANGE(""https://docs.google.com/spreadsheets/d/1XL5vhW3sbDhbH9Cz0tuDiY8C3ctxq1tqvaCgkFb8cCA/edit?usp=sharing"",""ร้อยเอ็ด!J485"")"),89.33)</f>
        <v>89.33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IFERROR(__xludf.DUMMYFUNCTION("IMPORTRANGE(""https://docs.google.com/spreadsheets/d/1XL5vhW3sbDhbH9Cz0tuDiY8C3ctxq1tqvaCgkFb8cCA/edit?usp=sharing"",""ร้อยเอ็ด!J486"")"),228)</f>
        <v>228</v>
      </c>
      <c r="K591" s="163">
        <f t="shared" ca="1" si="125"/>
        <v>190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IFERROR(__xludf.DUMMYFUNCTION("IMPORTRANGE(""https://docs.google.com/spreadsheets/d/1XL5vhW3sbDhbH9Cz0tuDiY8C3ctxq1tqvaCgkFb8cCA/edit?usp=sharing"",""ร้อยเอ็ด!J487"")"),138.74)</f>
        <v>138.74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IFERROR(__xludf.DUMMYFUNCTION("IMPORTRANGE(""https://docs.google.com/spreadsheets/d/1XL5vhW3sbDhbH9Cz0tuDiY8C3ctxq1tqvaCgkFb8cCA/edit?usp=sharing"",""ร้อยเอ็ด!J488"")"),201)</f>
        <v>201</v>
      </c>
      <c r="K593" s="163">
        <f t="shared" ca="1" si="125"/>
        <v>167.5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IFERROR(__xludf.DUMMYFUNCTION("IMPORTRANGE(""https://docs.google.com/spreadsheets/d/1XL5vhW3sbDhbH9Cz0tuDiY8C3ctxq1tqvaCgkFb8cCA/edit?usp=sharing"",""ร้อยเอ็ด!J489"")"),117.4)</f>
        <v>117.4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IFERROR(__xludf.DUMMYFUNCTION("IMPORTRANGE(""https://docs.google.com/spreadsheets/d/1XL5vhW3sbDhbH9Cz0tuDiY8C3ctxq1tqvaCgkFb8cCA/edit?usp=sharing"",""ร้อยเอ็ด!J490"")"),225)</f>
        <v>225</v>
      </c>
      <c r="K595" s="163">
        <f t="shared" ca="1" si="125"/>
        <v>187.5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IFERROR(__xludf.DUMMYFUNCTION("IMPORTRANGE(""https://docs.google.com/spreadsheets/d/1XL5vhW3sbDhbH9Cz0tuDiY8C3ctxq1tqvaCgkFb8cCA/edit?usp=sharing"",""ร้อยเอ็ด!J491"")"),131.48)</f>
        <v>131.47999999999999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IFERROR(__xludf.DUMMYFUNCTION("IMPORTRANGE(""https://docs.google.com/spreadsheets/d/1XL5vhW3sbDhbH9Cz0tuDiY8C3ctxq1tqvaCgkFb8cCA/edit?usp=sharing"",""ร้อยเอ็ด!L492"")"),11770)</f>
        <v>11770</v>
      </c>
      <c r="M597" s="412"/>
      <c r="N597" s="412">
        <f ca="1">IFERROR(__xludf.DUMMYFUNCTION("IMPORTRANGE(""https://docs.google.com/spreadsheets/d/1XL5vhW3sbDhbH9Cz0tuDiY8C3ctxq1tqvaCgkFb8cCA/edit?usp=sharing"",""ร้อยเอ็ด!M492"")"),11770)</f>
        <v>11770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IFERROR(__xludf.DUMMYFUNCTION("IMPORTRANGE(""https://docs.google.com/spreadsheets/d/1XL5vhW3sbDhbH9Cz0tuDiY8C3ctxq1tqvaCgkFb8cCA/edit?usp=sharing"",""ร้อยเอ็ด!L494"")"),11770)</f>
        <v>11770</v>
      </c>
      <c r="M599" s="165"/>
      <c r="N599" s="169">
        <f ca="1">IFERROR(__xludf.DUMMYFUNCTION("IMPORTRANGE(""https://docs.google.com/spreadsheets/d/1XL5vhW3sbDhbH9Cz0tuDiY8C3ctxq1tqvaCgkFb8cCA/edit?usp=sharing"",""ร้อยเอ็ด!M494"")"),11770)</f>
        <v>11770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IFERROR(__xludf.DUMMYFUNCTION("IMPORTRANGE(""https://docs.google.com/spreadsheets/d/1XL5vhW3sbDhbH9Cz0tuDiY8C3ctxq1tqvaCgkFb8cCA/edit?usp=sharing"",""ร้อยเอ็ด!L496"")"),11770)</f>
        <v>11770</v>
      </c>
      <c r="M601" s="169"/>
      <c r="N601" s="169">
        <f ca="1">IFERROR(__xludf.DUMMYFUNCTION("IMPORTRANGE(""https://docs.google.com/spreadsheets/d/1XL5vhW3sbDhbH9Cz0tuDiY8C3ctxq1tqvaCgkFb8cCA/edit?usp=sharing"",""ร้อยเอ็ด!M496"")"),11770)</f>
        <v>11770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IFERROR(__xludf.DUMMYFUNCTION("IMPORTRANGE(""https://docs.google.com/spreadsheets/d/1XL5vhW3sbDhbH9Cz0tuDiY8C3ctxq1tqvaCgkFb8cCA/edit?usp=sharing"",""ร้อยเอ็ด!M500"")"),11770)</f>
        <v>11770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IFERROR(__xludf.DUMMYFUNCTION("IMPORTRANGE(""https://docs.google.com/spreadsheets/d/1XL5vhW3sbDhbH9Cz0tuDiY8C3ctxq1tqvaCgkFb8cCA/edit?usp=sharing"",""ร้อยเอ็ด!J511"")"),150)</f>
        <v>150</v>
      </c>
      <c r="K616" s="163">
        <f t="shared" ca="1" si="127"/>
        <v>150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IFERROR(__xludf.DUMMYFUNCTION("IMPORTRANGE(""https://docs.google.com/spreadsheets/d/1XL5vhW3sbDhbH9Cz0tuDiY8C3ctxq1tqvaCgkFb8cCA/edit?usp=sharing"",""ร้อยเอ็ด!J523"")"),6085631.45)</f>
        <v>6085631.4500000002</v>
      </c>
      <c r="K628" s="343">
        <f t="shared" ref="K628:K635" ca="1" si="129">IF(I628&gt;0,J628*100/I628,0)</f>
        <v>102.11707112993642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IFERROR(__xludf.DUMMYFUNCTION("IMPORTRANGE(""https://docs.google.com/spreadsheets/d/1XL5vhW3sbDhbH9Cz0tuDiY8C3ctxq1tqvaCgkFb8cCA/edit?usp=sharing"",""ร้อยเอ็ด!J524"")"),502)</f>
        <v>502</v>
      </c>
      <c r="K629" s="343">
        <f t="shared" ca="1" si="129"/>
        <v>82.295081967213122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IFERROR(__xludf.DUMMYFUNCTION("IMPORTRANGE(""https://docs.google.com/spreadsheets/d/1XL5vhW3sbDhbH9Cz0tuDiY8C3ctxq1tqvaCgkFb8cCA/edit?usp=sharing"",""ร้อยเอ็ด!J525"")"),6002734.5)</f>
        <v>6002734.5</v>
      </c>
      <c r="K630" s="343">
        <f t="shared" ca="1" si="129"/>
        <v>17.47120718992948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IFERROR(__xludf.DUMMYFUNCTION("IMPORTRANGE(""https://docs.google.com/spreadsheets/d/1XL5vhW3sbDhbH9Cz0tuDiY8C3ctxq1tqvaCgkFb8cCA/edit?usp=sharing"",""ร้อยเอ็ด!J526"")"),1034)</f>
        <v>1034</v>
      </c>
      <c r="K631" s="343">
        <f t="shared" ca="1" si="129"/>
        <v>60.787771898883008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IFERROR(__xludf.DUMMYFUNCTION("IMPORTRANGE(""https://docs.google.com/spreadsheets/d/1XL5vhW3sbDhbH9Cz0tuDiY8C3ctxq1tqvaCgkFb8cCA/edit?usp=sharing"",""ร้อยเอ็ด!J527"")"),35126.24)</f>
        <v>35126.239999999998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IFERROR(__xludf.DUMMYFUNCTION("IMPORTRANGE(""https://docs.google.com/spreadsheets/d/1XL5vhW3sbDhbH9Cz0tuDiY8C3ctxq1tqvaCgkFb8cCA/edit?usp=sharing"",""ร้อยเอ็ด!J529"")"),8100000)</f>
        <v>8100000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IFERROR(__xludf.DUMMYFUNCTION("IMPORTRANGE(""https://docs.google.com/spreadsheets/d/1XL5vhW3sbDhbH9Cz0tuDiY8C3ctxq1tqvaCgkFb8cCA/edit?usp=sharing"",""ร้อยเอ็ด!I530"")"),191)</f>
        <v>191</v>
      </c>
      <c r="J635" s="505">
        <f ca="1">IFERROR(__xludf.DUMMYFUNCTION("IMPORTRANGE(""https://docs.google.com/spreadsheets/d/1XL5vhW3sbDhbH9Cz0tuDiY8C3ctxq1tqvaCgkFb8cCA/edit?usp=sharing"",""ร้อยเอ็ด!J530"")"),193)</f>
        <v>193</v>
      </c>
      <c r="K635" s="487">
        <f t="shared" ca="1" si="129"/>
        <v>101.04712041884817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6500846.8100000005</v>
      </c>
      <c r="M8" s="23">
        <f t="shared" ca="1" si="0"/>
        <v>3432630.81</v>
      </c>
      <c r="N8" s="23">
        <f t="shared" ca="1" si="0"/>
        <v>6080705.8100000005</v>
      </c>
      <c r="O8" s="22">
        <f t="shared" ref="O8:O16" ca="1" si="1">IF(L8&gt;0,N8*100/L8,0)</f>
        <v>93.53713427989544</v>
      </c>
      <c r="P8" s="22">
        <f t="shared" ref="P8:P16" ca="1" si="2">IF(M8&gt;0,N8*100/M8,0)</f>
        <v>177.14418318117933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6500846.8100000005</v>
      </c>
      <c r="M10" s="30">
        <f t="shared" ca="1" si="4"/>
        <v>3432630.81</v>
      </c>
      <c r="N10" s="30">
        <f t="shared" ca="1" si="4"/>
        <v>6080705.8100000005</v>
      </c>
      <c r="O10" s="29">
        <f t="shared" ca="1" si="1"/>
        <v>93.53713427989544</v>
      </c>
      <c r="P10" s="29">
        <f t="shared" ca="1" si="2"/>
        <v>177.14418318117933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6323846.8100000005</v>
      </c>
      <c r="M12" s="38">
        <f t="shared" ca="1" si="6"/>
        <v>3255630.81</v>
      </c>
      <c r="N12" s="38">
        <f t="shared" ca="1" si="6"/>
        <v>5903705.8100000005</v>
      </c>
      <c r="O12" s="38">
        <f t="shared" ca="1" si="1"/>
        <v>93.356243238915511</v>
      </c>
      <c r="P12" s="38">
        <f t="shared" ca="1" si="2"/>
        <v>181.33830752142316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2199043.81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4124803</v>
      </c>
      <c r="M14" s="38">
        <f t="shared" si="8"/>
        <v>0</v>
      </c>
      <c r="N14" s="38">
        <f t="shared" ca="1" si="8"/>
        <v>2648075</v>
      </c>
      <c r="O14" s="38">
        <f t="shared" ca="1" si="1"/>
        <v>64.198823555937096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3432630.81</v>
      </c>
      <c r="M18" s="23">
        <f t="shared" ca="1" si="11"/>
        <v>3432630.81</v>
      </c>
      <c r="N18" s="23">
        <f t="shared" ca="1" si="11"/>
        <v>3432630.81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3432630.81</v>
      </c>
      <c r="M20" s="30">
        <f t="shared" ca="1" si="15"/>
        <v>3432630.81</v>
      </c>
      <c r="N20" s="30">
        <f t="shared" ca="1" si="15"/>
        <v>3432630.81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3255630.81</v>
      </c>
      <c r="M22" s="41">
        <f t="shared" ca="1" si="18"/>
        <v>3255630.81</v>
      </c>
      <c r="N22" s="38">
        <f t="shared" ca="1" si="18"/>
        <v>3255630.81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2199043.81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1056587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3068216</v>
      </c>
      <c r="M28" s="23">
        <f t="shared" si="23"/>
        <v>0</v>
      </c>
      <c r="N28" s="23">
        <f t="shared" ca="1" si="23"/>
        <v>2648075</v>
      </c>
      <c r="O28" s="22">
        <f t="shared" ref="O28:O30" ca="1" si="24">IF(L28&gt;0,N28*100/L28,0)</f>
        <v>86.306668109416023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3068216</v>
      </c>
      <c r="M30" s="30">
        <f t="shared" si="27"/>
        <v>0</v>
      </c>
      <c r="N30" s="30">
        <f t="shared" ca="1" si="27"/>
        <v>2648075</v>
      </c>
      <c r="O30" s="29">
        <f t="shared" ca="1" si="24"/>
        <v>86.306668109416023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3068216</v>
      </c>
      <c r="M32" s="38">
        <f t="shared" si="30"/>
        <v>0</v>
      </c>
      <c r="N32" s="38">
        <f t="shared" ca="1" si="30"/>
        <v>2648075</v>
      </c>
      <c r="O32" s="38">
        <f t="shared" ca="1" si="29"/>
        <v>86.306668109416023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3068216</v>
      </c>
      <c r="M34" s="38">
        <f t="shared" si="32"/>
        <v>0</v>
      </c>
      <c r="N34" s="38">
        <f t="shared" ca="1" si="32"/>
        <v>2648075</v>
      </c>
      <c r="O34" s="38">
        <f t="shared" ca="1" si="29"/>
        <v>86.306668109416023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3432630.81</v>
      </c>
      <c r="M37" s="54">
        <f t="shared" ca="1" si="33"/>
        <v>3432630.81</v>
      </c>
      <c r="N37" s="54">
        <f t="shared" ca="1" si="33"/>
        <v>3432630.81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843700</v>
      </c>
      <c r="M41" s="78">
        <f t="shared" ca="1" si="34"/>
        <v>843700</v>
      </c>
      <c r="N41" s="78">
        <f t="shared" ca="1" si="34"/>
        <v>843700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843700</v>
      </c>
      <c r="M43" s="78">
        <f t="shared" ca="1" si="38"/>
        <v>843700</v>
      </c>
      <c r="N43" s="78">
        <f t="shared" ca="1" si="38"/>
        <v>843700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759100</v>
      </c>
      <c r="M45" s="623">
        <f ca="1">IFERROR(__xludf.DUMMYFUNCTION("IMPORTRANGE(""https://docs.google.com/spreadsheets/d/1Yj_ptqi66GCucihVvJfMjLAmec39IyEx_6qawtMGysU/edit?usp=sharing"",""สบก!Q49"")"),759100)</f>
        <v>759100</v>
      </c>
      <c r="N45" s="623">
        <f ca="1">IFERROR(__xludf.DUMMYFUNCTION("IMPORTRANGE(""https://docs.google.com/spreadsheets/d/1Yj_ptqi66GCucihVvJfMjLAmec39IyEx_6qawtMGysU/edit?usp=sharing"",""สบก!R49"")"),759100)</f>
        <v>759100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IFERROR(__xludf.DUMMYFUNCTION("IMPORTRANGE(""https://docs.google.com/spreadsheets/d/1Yj_ptqi66GCucihVvJfMjLAmec39IyEx_6qawtMGysU/edit?usp=sharing"",""สบก!M49"")"),759100)</f>
        <v>759100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674843.81</v>
      </c>
      <c r="M53" s="121">
        <f t="shared" ca="1" si="39"/>
        <v>674843.81</v>
      </c>
      <c r="N53" s="121">
        <f t="shared" ca="1" si="39"/>
        <v>674843.81</v>
      </c>
      <c r="O53" s="120">
        <f t="shared" ref="O53:O55" ca="1" si="40">IF(L53&gt;0,N53*100/L53,0)</f>
        <v>99.999999999999986</v>
      </c>
      <c r="P53" s="120">
        <f t="shared" ref="P53:P55" ca="1" si="41">IF(M53&gt;0,N53*100/M53,0)</f>
        <v>99.999999999999986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674843.81</v>
      </c>
      <c r="M55" s="121">
        <f t="shared" ca="1" si="43"/>
        <v>674843.81</v>
      </c>
      <c r="N55" s="121">
        <f t="shared" ca="1" si="43"/>
        <v>674843.81</v>
      </c>
      <c r="O55" s="120">
        <f t="shared" ca="1" si="40"/>
        <v>99.999999999999986</v>
      </c>
      <c r="P55" s="120">
        <f t="shared" ca="1" si="41"/>
        <v>99.999999999999986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674843.81</v>
      </c>
      <c r="M57" s="623">
        <f ca="1">IFERROR(__xludf.DUMMYFUNCTION("IMPORTRANGE(""https://docs.google.com/spreadsheets/d/1Yj_ptqi66GCucihVvJfMjLAmec39IyEx_6qawtMGysU/edit?usp=sharing"",""สบก!Z49"")"),674843.81)</f>
        <v>674843.81</v>
      </c>
      <c r="N57" s="623">
        <f ca="1">IFERROR(__xludf.DUMMYFUNCTION("IMPORTRANGE(""https://docs.google.com/spreadsheets/d/1Yj_ptqi66GCucihVvJfMjLAmec39IyEx_6qawtMGysU/edit?usp=sharing"",""สบก!AA49"")"),674843.81)</f>
        <v>674843.81</v>
      </c>
      <c r="O57" s="624">
        <f ca="1">IF(L57&gt;0,N57*100/L57,0)</f>
        <v>99.999999999999986</v>
      </c>
      <c r="P57" s="624">
        <f ca="1">IF(M57&gt;0,N57*100/M57,0)</f>
        <v>99.999999999999986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IFERROR(__xludf.DUMMYFUNCTION("IMPORTRANGE(""https://docs.google.com/spreadsheets/d/1Yj_ptqi66GCucihVvJfMjLAmec39IyEx_6qawtMGysU/edit?usp=sharing"",""สบก!V49"")"),674843.81)</f>
        <v>674843.81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168278</v>
      </c>
      <c r="M94" s="152">
        <f t="shared" ca="1" si="52"/>
        <v>168278</v>
      </c>
      <c r="N94" s="152">
        <f t="shared" ca="1" si="52"/>
        <v>168278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168278</v>
      </c>
      <c r="M96" s="157">
        <f t="shared" ca="1" si="56"/>
        <v>168278</v>
      </c>
      <c r="N96" s="157">
        <f t="shared" ca="1" si="56"/>
        <v>168278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75878</v>
      </c>
      <c r="M98" s="627">
        <f ca="1">IFERROR(__xludf.DUMMYFUNCTION("IMPORTRANGE(""https://docs.google.com/spreadsheets/d/1Yj_ptqi66GCucihVvJfMjLAmec39IyEx_6qawtMGysU/edit?usp=sharing"",""สบก!AR49"")"),75878)</f>
        <v>75878</v>
      </c>
      <c r="N98" s="628">
        <f ca="1">IFERROR(__xludf.DUMMYFUNCTION("IMPORTRANGE(""https://docs.google.com/spreadsheets/d/1Yj_ptqi66GCucihVvJfMjLAmec39IyEx_6qawtMGysU/edit?usp=sharing"",""สบก!AS49"")"),75878)</f>
        <v>75878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IFERROR(__xludf.DUMMYFUNCTION("IMPORTRANGE(""https://docs.google.com/spreadsheets/d/1Yj_ptqi66GCucihVvJfMjLAmec39IyEx_6qawtMGysU/edit?usp=sharing"",""สบก!AO49"")"),75878)</f>
        <v>75878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8004</v>
      </c>
      <c r="M118" s="152">
        <f t="shared" ca="1" si="58"/>
        <v>8004</v>
      </c>
      <c r="N118" s="152">
        <f t="shared" ca="1" si="58"/>
        <v>8004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8004</v>
      </c>
      <c r="M120" s="157">
        <f t="shared" ca="1" si="62"/>
        <v>8004</v>
      </c>
      <c r="N120" s="157">
        <f t="shared" ca="1" si="62"/>
        <v>8004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8004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IFERROR(__xludf.DUMMYFUNCTION("IMPORTRANGE(""https://docs.google.com/spreadsheets/d/1Yj_ptqi66GCucihVvJfMjLAmec39IyEx_6qawtMGysU/edit?usp=sharing"",""สบก!BB49"")"),8004)</f>
        <v>8004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IFERROR(__xludf.DUMMYFUNCTION("IMPORTRANGE(""https://docs.google.com/spreadsheets/d/1Yj_ptqi66GCucihVvJfMjLAmec39IyEx_6qawtMGysU/edit?usp=sharing"",""สบก!AX49"")"),8004)</f>
        <v>8004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589800</v>
      </c>
      <c r="M140" s="152">
        <f t="shared" ca="1" si="64"/>
        <v>589800</v>
      </c>
      <c r="N140" s="152">
        <f t="shared" ca="1" si="64"/>
        <v>589800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589800</v>
      </c>
      <c r="M142" s="157">
        <f t="shared" ca="1" si="68"/>
        <v>589800</v>
      </c>
      <c r="N142" s="157">
        <f t="shared" ca="1" si="68"/>
        <v>589800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IFERROR(__xludf.DUMMYFUNCTION("IMPORTRANGE(""https://docs.google.com/spreadsheets/d/1Yj_ptqi66GCucihVvJfMjLAmec39IyEx_6qawtMGysU/edit?usp=sharing"",""สบก!BK49"")"),589800)</f>
        <v>589800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IFERROR(__xludf.DUMMYFUNCTION("IMPORTRANGE(""https://docs.google.com/spreadsheets/d/1Yj_ptqi66GCucihVvJfMjLAmec39IyEx_6qawtMGysU/edit?usp=sharing"",""สบก!BG49"")"),130700)</f>
        <v>130700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IFERROR(__xludf.DUMMYFUNCTION("IMPORTRANGE(""https://docs.google.com/spreadsheets/d/1XL5vhW3sbDhbH9Cz0tuDiY8C3ctxq1tqvaCgkFb8cCA/edit?usp=sharing"",""เลย!J84"")"),117)</f>
        <v>117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IFERROR(__xludf.DUMMYFUNCTION("IMPORTRANGE(""https://docs.google.com/spreadsheets/d/1XL5vhW3sbDhbH9Cz0tuDiY8C3ctxq1tqvaCgkFb8cCA/edit?usp=sharing"",""เลย!J85"")"),117)</f>
        <v>117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IFERROR(__xludf.DUMMYFUNCTION("IMPORTRANGE(""https://docs.google.com/spreadsheets/d/1XL5vhW3sbDhbH9Cz0tuDiY8C3ctxq1tqvaCgkFb8cCA/edit?usp=sharing"",""เลย!J124"")"),128000)</f>
        <v>128000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59125</v>
      </c>
      <c r="M220" s="152">
        <f t="shared" ca="1" si="72"/>
        <v>59125</v>
      </c>
      <c r="N220" s="152">
        <f t="shared" ca="1" si="72"/>
        <v>59125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59125</v>
      </c>
      <c r="M222" s="157">
        <f t="shared" ca="1" si="76"/>
        <v>59125</v>
      </c>
      <c r="N222" s="157">
        <f t="shared" ca="1" si="76"/>
        <v>59125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59125</v>
      </c>
      <c r="M224" s="627">
        <f ca="1">IFERROR(__xludf.DUMMYFUNCTION("IMPORTRANGE(""https://docs.google.com/spreadsheets/d/1Yj_ptqi66GCucihVvJfMjLAmec39IyEx_6qawtMGysU/edit?usp=sharing"",""สบก!BS49"")"),59125)</f>
        <v>59125</v>
      </c>
      <c r="N224" s="628">
        <f ca="1">IFERROR(__xludf.DUMMYFUNCTION("IMPORTRANGE(""https://docs.google.com/spreadsheets/d/1Yj_ptqi66GCucihVvJfMjLAmec39IyEx_6qawtMGysU/edit?usp=sharing"",""สบก!BT49"")"),59125)</f>
        <v>59125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IFERROR(__xludf.DUMMYFUNCTION("IMPORTRANGE(""https://docs.google.com/spreadsheets/d/1Yj_ptqi66GCucihVvJfMjLAmec39IyEx_6qawtMGysU/edit?usp=sharing"",""สบก!BP49"")"),59125)</f>
        <v>59125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IFERROR(__xludf.DUMMYFUNCTION("IMPORTRANGE(""https://docs.google.com/spreadsheets/d/1XL5vhW3sbDhbH9Cz0tuDiY8C3ctxq1tqvaCgkFb8cCA/edit?usp=sharing"",""เลย!J228"")"),1074)</f>
        <v>1074</v>
      </c>
      <c r="K328" s="318">
        <f ca="1">IF(I328&gt;0,J328*100/I328,0)</f>
        <v>151.26760563380282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1033680</v>
      </c>
      <c r="M329" s="152">
        <f t="shared" ca="1" si="98"/>
        <v>1033680</v>
      </c>
      <c r="N329" s="152">
        <f t="shared" ca="1" si="98"/>
        <v>1033680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1033680</v>
      </c>
      <c r="M331" s="157">
        <f t="shared" ca="1" si="102"/>
        <v>1033680</v>
      </c>
      <c r="N331" s="157">
        <f t="shared" ca="1" si="102"/>
        <v>1033680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1033680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IFERROR(__xludf.DUMMYFUNCTION("IMPORTRANGE(""https://docs.google.com/spreadsheets/d/1Yj_ptqi66GCucihVvJfMjLAmec39IyEx_6qawtMGysU/edit?usp=sharing"",""สบก!DM49"")"),1033680)</f>
        <v>1033680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IFERROR(__xludf.DUMMYFUNCTION("IMPORTRANGE(""https://docs.google.com/spreadsheets/d/1Yj_ptqi66GCucihVvJfMjLAmec39IyEx_6qawtMGysU/edit?usp=sharing"",""สบก!DI49"")"),727680)</f>
        <v>727680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IFERROR(__xludf.DUMMYFUNCTION("IMPORTRANGE(""https://docs.google.com/spreadsheets/d/1XL5vhW3sbDhbH9Cz0tuDiY8C3ctxq1tqvaCgkFb8cCA/edit?usp=sharing"",""เลย!J234"")"),425)</f>
        <v>425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IFERROR(__xludf.DUMMYFUNCTION("IMPORTRANGE(""https://docs.google.com/spreadsheets/d/1XL5vhW3sbDhbH9Cz0tuDiY8C3ctxq1tqvaCgkFb8cCA/edit?usp=sharing"",""เลย!J235"")"),4050.98)</f>
        <v>4050.98</v>
      </c>
      <c r="K340" s="343">
        <f t="shared" ca="1" si="103"/>
        <v>100.27178217821782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IFERROR(__xludf.DUMMYFUNCTION("IMPORTRANGE(""https://docs.google.com/spreadsheets/d/1XL5vhW3sbDhbH9Cz0tuDiY8C3ctxq1tqvaCgkFb8cCA/edit?usp=sharing"",""เลย!J236"")"),1066)</f>
        <v>1066</v>
      </c>
      <c r="K341" s="343">
        <f t="shared" ca="1" si="103"/>
        <v>150.14084507042253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IFERROR(__xludf.DUMMYFUNCTION("IMPORTRANGE(""https://docs.google.com/spreadsheets/d/1XL5vhW3sbDhbH9Cz0tuDiY8C3ctxq1tqvaCgkFb8cCA/edit?usp=sharing"",""เลย!J237"")"),14740.65)</f>
        <v>14740.65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IFERROR(__xludf.DUMMYFUNCTION("IMPORTRANGE(""https://docs.google.com/spreadsheets/d/1XL5vhW3sbDhbH9Cz0tuDiY8C3ctxq1tqvaCgkFb8cCA/edit?usp=sharing"",""เลย!J238"")"),14)</f>
        <v>14</v>
      </c>
      <c r="K343" s="343">
        <f t="shared" ca="1" si="103"/>
        <v>1.971830985915493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IFERROR(__xludf.DUMMYFUNCTION("IMPORTRANGE(""https://docs.google.com/spreadsheets/d/1XL5vhW3sbDhbH9Cz0tuDiY8C3ctxq1tqvaCgkFb8cCA/edit?usp=sharing"",""เลย!J239"")"),110.46)</f>
        <v>110.46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IFERROR(__xludf.DUMMYFUNCTION("IMPORTRANGE(""https://docs.google.com/spreadsheets/d/1XL5vhW3sbDhbH9Cz0tuDiY8C3ctxq1tqvaCgkFb8cCA/edit?usp=sharing"",""เลย!J240"")"),1074)</f>
        <v>1074</v>
      </c>
      <c r="K345" s="343">
        <f t="shared" ca="1" si="103"/>
        <v>151.26760563380282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IFERROR(__xludf.DUMMYFUNCTION("IMPORTRANGE(""https://docs.google.com/spreadsheets/d/1XL5vhW3sbDhbH9Cz0tuDiY8C3ctxq1tqvaCgkFb8cCA/edit?usp=sharing"",""เลย!J241"")"),14866.95)</f>
        <v>14866.95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IFERROR(__xludf.DUMMYFUNCTION("IMPORTRANGE(""https://docs.google.com/spreadsheets/d/1XL5vhW3sbDhbH9Cz0tuDiY8C3ctxq1tqvaCgkFb8cCA/edit?usp=sharing"",""เลย!L242"")"),3068216)</f>
        <v>3068216</v>
      </c>
      <c r="M347" s="358"/>
      <c r="N347" s="358">
        <f ca="1">IFERROR(__xludf.DUMMYFUNCTION("IMPORTRANGE(""https://docs.google.com/spreadsheets/d/1XL5vhW3sbDhbH9Cz0tuDiY8C3ctxq1tqvaCgkFb8cCA/edit?usp=sharing"",""เลย!M242"")"),2648075)</f>
        <v>2648075</v>
      </c>
      <c r="O347" s="358">
        <f ca="1">+IF(L347&gt;0,N347*100/L347,0)</f>
        <v>86.306668109416023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IFERROR(__xludf.DUMMYFUNCTION("IMPORTRANGE(""https://docs.google.com/spreadsheets/d/1XL5vhW3sbDhbH9Cz0tuDiY8C3ctxq1tqvaCgkFb8cCA/edit?usp=sharing"",""เลย!J244"")"),235)</f>
        <v>235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IFERROR(__xludf.DUMMYFUNCTION("IMPORTRANGE(""https://docs.google.com/spreadsheets/d/1XL5vhW3sbDhbH9Cz0tuDiY8C3ctxq1tqvaCgkFb8cCA/edit?usp=sharing"",""เลย!L244"")"),524050)</f>
        <v>524050</v>
      </c>
      <c r="M349" s="373"/>
      <c r="N349" s="373">
        <f ca="1">IFERROR(__xludf.DUMMYFUNCTION("IMPORTRANGE(""https://docs.google.com/spreadsheets/d/1XL5vhW3sbDhbH9Cz0tuDiY8C3ctxq1tqvaCgkFb8cCA/edit?usp=sharing"",""เลย!M244"")"),524050)</f>
        <v>524050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IFERROR(__xludf.DUMMYFUNCTION("IMPORTRANGE(""https://docs.google.com/spreadsheets/d/1XL5vhW3sbDhbH9Cz0tuDiY8C3ctxq1tqvaCgkFb8cCA/edit?usp=sharing"",""เลย!L247"")"),524050)</f>
        <v>524050</v>
      </c>
      <c r="M352" s="165"/>
      <c r="N352" s="164">
        <f ca="1">IFERROR(__xludf.DUMMYFUNCTION("IMPORTRANGE(""https://docs.google.com/spreadsheets/d/1XL5vhW3sbDhbH9Cz0tuDiY8C3ctxq1tqvaCgkFb8cCA/edit?usp=sharing"",""เลย!M247"")"),524050)</f>
        <v>524050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IFERROR(__xludf.DUMMYFUNCTION("IMPORTRANGE(""https://docs.google.com/spreadsheets/d/1XL5vhW3sbDhbH9Cz0tuDiY8C3ctxq1tqvaCgkFb8cCA/edit?usp=sharing"",""เลย!L249"")"),524050)</f>
        <v>524050</v>
      </c>
      <c r="M354" s="169"/>
      <c r="N354" s="168">
        <f ca="1">IFERROR(__xludf.DUMMYFUNCTION("IMPORTRANGE(""https://docs.google.com/spreadsheets/d/1XL5vhW3sbDhbH9Cz0tuDiY8C3ctxq1tqvaCgkFb8cCA/edit?usp=sharing"",""เลย!M249"")"),524050)</f>
        <v>524050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IFERROR(__xludf.DUMMYFUNCTION("IMPORTRANGE(""https://docs.google.com/spreadsheets/d/1XL5vhW3sbDhbH9Cz0tuDiY8C3ctxq1tqvaCgkFb8cCA/edit?usp=sharing"",""เลย!M251"")"),209500)</f>
        <v>209500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IFERROR(__xludf.DUMMYFUNCTION("IMPORTRANGE(""https://docs.google.com/spreadsheets/d/1XL5vhW3sbDhbH9Cz0tuDiY8C3ctxq1tqvaCgkFb8cCA/edit?usp=sharing"",""เลย!M252"")"),156000)</f>
        <v>156000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IFERROR(__xludf.DUMMYFUNCTION("IMPORTRANGE(""https://docs.google.com/spreadsheets/d/1XL5vhW3sbDhbH9Cz0tuDiY8C3ctxq1tqvaCgkFb8cCA/edit?usp=sharing"",""เลย!M253"")"),51150)</f>
        <v>51150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IFERROR(__xludf.DUMMYFUNCTION("IMPORTRANGE(""https://docs.google.com/spreadsheets/d/1XL5vhW3sbDhbH9Cz0tuDiY8C3ctxq1tqvaCgkFb8cCA/edit?usp=sharing"",""เลย!J270"")"),235)</f>
        <v>235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IFERROR(__xludf.DUMMYFUNCTION("IMPORTRANGE(""https://docs.google.com/spreadsheets/d/1XL5vhW3sbDhbH9Cz0tuDiY8C3ctxq1tqvaCgkFb8cCA/edit?usp=sharing"",""เลย!J272"")"),135)</f>
        <v>135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IFERROR(__xludf.DUMMYFUNCTION("IMPORTRANGE(""https://docs.google.com/spreadsheets/d/1XL5vhW3sbDhbH9Cz0tuDiY8C3ctxq1tqvaCgkFb8cCA/edit?usp=sharing"",""เลย!M275"")"),622579)</f>
        <v>622579</v>
      </c>
      <c r="O380" s="373">
        <f ca="1">+IF(L380&gt;0,N380*100/L380,0)</f>
        <v>60.531540465912187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IFERROR(__xludf.DUMMYFUNCTION("IMPORTRANGE(""https://docs.google.com/spreadsheets/d/1XL5vhW3sbDhbH9Cz0tuDiY8C3ctxq1tqvaCgkFb8cCA/edit?usp=sharing"",""เลย!M278"")"),622579)</f>
        <v>622579</v>
      </c>
      <c r="O383" s="165">
        <f t="shared" ca="1" si="109"/>
        <v>60.531540465912187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IFERROR(__xludf.DUMMYFUNCTION("IMPORTRANGE(""https://docs.google.com/spreadsheets/d/1XL5vhW3sbDhbH9Cz0tuDiY8C3ctxq1tqvaCgkFb8cCA/edit?usp=sharing"",""เลย!M280"")"),622579)</f>
        <v>622579</v>
      </c>
      <c r="O385" s="169">
        <f t="shared" ca="1" si="109"/>
        <v>60.531540465912187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IFERROR(__xludf.DUMMYFUNCTION("IMPORTRANGE(""https://docs.google.com/spreadsheets/d/1XL5vhW3sbDhbH9Cz0tuDiY8C3ctxq1tqvaCgkFb8cCA/edit?usp=sharing"",""เลย!M282"")"),277884)</f>
        <v>277884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IFERROR(__xludf.DUMMYFUNCTION("IMPORTRANGE(""https://docs.google.com/spreadsheets/d/1XL5vhW3sbDhbH9Cz0tuDiY8C3ctxq1tqvaCgkFb8cCA/edit?usp=sharing"",""เลย!M283"")"),97175)</f>
        <v>97175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IFERROR(__xludf.DUMMYFUNCTION("IMPORTRANGE(""https://docs.google.com/spreadsheets/d/1XL5vhW3sbDhbH9Cz0tuDiY8C3ctxq1tqvaCgkFb8cCA/edit?usp=sharing"",""เลย!M296"")"),147110)</f>
        <v>147110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IFERROR(__xludf.DUMMYFUNCTION("IMPORTRANGE(""https://docs.google.com/spreadsheets/d/1XL5vhW3sbDhbH9Cz0tuDiY8C3ctxq1tqvaCgkFb8cCA/edit?usp=sharing"",""เลย!M299"")"),147110)</f>
        <v>147110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IFERROR(__xludf.DUMMYFUNCTION("IMPORTRANGE(""https://docs.google.com/spreadsheets/d/1XL5vhW3sbDhbH9Cz0tuDiY8C3ctxq1tqvaCgkFb8cCA/edit?usp=sharing"",""เลย!M301"")"),147110)</f>
        <v>147110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IFERROR(__xludf.DUMMYFUNCTION("IMPORTRANGE(""https://docs.google.com/spreadsheets/d/1XL5vhW3sbDhbH9Cz0tuDiY8C3ctxq1tqvaCgkFb8cCA/edit?usp=sharing"",""เลย!M302"")"),86750)</f>
        <v>86750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IFERROR(__xludf.DUMMYFUNCTION("IMPORTRANGE(""https://docs.google.com/spreadsheets/d/1XL5vhW3sbDhbH9Cz0tuDiY8C3ctxq1tqvaCgkFb8cCA/edit?usp=sharing"",""เลย!M303"")"),33000)</f>
        <v>33000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IFERROR(__xludf.DUMMYFUNCTION("IMPORTRANGE(""https://docs.google.com/spreadsheets/d/1XL5vhW3sbDhbH9Cz0tuDiY8C3ctxq1tqvaCgkFb8cCA/edit?usp=sharing"",""เลย!M330"")"),77000)</f>
        <v>77000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IFERROR(__xludf.DUMMYFUNCTION("IMPORTRANGE(""https://docs.google.com/spreadsheets/d/1XL5vhW3sbDhbH9Cz0tuDiY8C3ctxq1tqvaCgkFb8cCA/edit?usp=sharing"",""เลย!M332"")"),77000)</f>
        <v>77000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IFERROR(__xludf.DUMMYFUNCTION("IMPORTRANGE(""https://docs.google.com/spreadsheets/d/1XL5vhW3sbDhbH9Cz0tuDiY8C3ctxq1tqvaCgkFb8cCA/edit?usp=sharing"",""เลย!M334"")"),77000)</f>
        <v>77000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IFERROR(__xludf.DUMMYFUNCTION("IMPORTRANGE(""https://docs.google.com/spreadsheets/d/1XL5vhW3sbDhbH9Cz0tuDiY8C3ctxq1tqvaCgkFb8cCA/edit?usp=sharing"",""เลย!M338"")"),77000)</f>
        <v>77000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IFERROR(__xludf.DUMMYFUNCTION("IMPORTRANGE(""https://docs.google.com/spreadsheets/d/1XL5vhW3sbDhbH9Cz0tuDiY8C3ctxq1tqvaCgkFb8cCA/edit?usp=sharing"",""เลย!L350"")"),508736)</f>
        <v>508736</v>
      </c>
      <c r="M455" s="373"/>
      <c r="N455" s="373">
        <f ca="1">IFERROR(__xludf.DUMMYFUNCTION("IMPORTRANGE(""https://docs.google.com/spreadsheets/d/1XL5vhW3sbDhbH9Cz0tuDiY8C3ctxq1tqvaCgkFb8cCA/edit?usp=sharing"",""เลย!M350"")"),508736)</f>
        <v>508736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IFERROR(__xludf.DUMMYFUNCTION("IMPORTRANGE(""https://docs.google.com/spreadsheets/d/1XL5vhW3sbDhbH9Cz0tuDiY8C3ctxq1tqvaCgkFb8cCA/edit?usp=sharing"",""เลย!L352"")"),508736)</f>
        <v>508736</v>
      </c>
      <c r="M457" s="165"/>
      <c r="N457" s="169">
        <f ca="1">IFERROR(__xludf.DUMMYFUNCTION("IMPORTRANGE(""https://docs.google.com/spreadsheets/d/1XL5vhW3sbDhbH9Cz0tuDiY8C3ctxq1tqvaCgkFb8cCA/edit?usp=sharing"",""เลย!M352"")"),508736)</f>
        <v>508736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IFERROR(__xludf.DUMMYFUNCTION("IMPORTRANGE(""https://docs.google.com/spreadsheets/d/1XL5vhW3sbDhbH9Cz0tuDiY8C3ctxq1tqvaCgkFb8cCA/edit?usp=sharing"",""เลย!L354"")"),508736)</f>
        <v>508736</v>
      </c>
      <c r="M459" s="169"/>
      <c r="N459" s="169">
        <f ca="1">IFERROR(__xludf.DUMMYFUNCTION("IMPORTRANGE(""https://docs.google.com/spreadsheets/d/1XL5vhW3sbDhbH9Cz0tuDiY8C3ctxq1tqvaCgkFb8cCA/edit?usp=sharing"",""เลย!M354"")"),508736)</f>
        <v>508736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IFERROR(__xludf.DUMMYFUNCTION("IMPORTRANGE(""https://docs.google.com/spreadsheets/d/1XL5vhW3sbDhbH9Cz0tuDiY8C3ctxq1tqvaCgkFb8cCA/edit?usp=sharing"",""เลย!M357"")"),132000)</f>
        <v>132000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IFERROR(__xludf.DUMMYFUNCTION("IMPORTRANGE(""https://docs.google.com/spreadsheets/d/1XL5vhW3sbDhbH9Cz0tuDiY8C3ctxq1tqvaCgkFb8cCA/edit?usp=sharing"",""เลย!M358"")"),376736)</f>
        <v>376736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IFERROR(__xludf.DUMMYFUNCTION("IMPORTRANGE(""https://docs.google.com/spreadsheets/d/1XL5vhW3sbDhbH9Cz0tuDiY8C3ctxq1tqvaCgkFb8cCA/edit?usp=sharing"",""เลย!J420"")"),280)</f>
        <v>280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IFERROR(__xludf.DUMMYFUNCTION("IMPORTRANGE(""https://docs.google.com/spreadsheets/d/1XL5vhW3sbDhbH9Cz0tuDiY8C3ctxq1tqvaCgkFb8cCA/edit?usp=sharing"",""เลย!J421"")"),20)</f>
        <v>20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IFERROR(__xludf.DUMMYFUNCTION("IMPORTRANGE(""https://docs.google.com/spreadsheets/d/1XL5vhW3sbDhbH9Cz0tuDiY8C3ctxq1tqvaCgkFb8cCA/edit?usp=sharing"",""เลย!J422"")"),242)</f>
        <v>242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IFERROR(__xludf.DUMMYFUNCTION("IMPORTRANGE(""https://docs.google.com/spreadsheets/d/1XL5vhW3sbDhbH9Cz0tuDiY8C3ctxq1tqvaCgkFb8cCA/edit?usp=sharing"",""เลย!J423"")"),15)</f>
        <v>15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IFERROR(__xludf.DUMMYFUNCTION("IMPORTRANGE(""https://docs.google.com/spreadsheets/d/1XL5vhW3sbDhbH9Cz0tuDiY8C3ctxq1tqvaCgkFb8cCA/edit?usp=sharing"",""เลย!J424"")"),38)</f>
        <v>38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IFERROR(__xludf.DUMMYFUNCTION("IMPORTRANGE(""https://docs.google.com/spreadsheets/d/1XL5vhW3sbDhbH9Cz0tuDiY8C3ctxq1tqvaCgkFb8cCA/edit?usp=sharing"",""เลย!J425"")"),5)</f>
        <v>5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IFERROR(__xludf.DUMMYFUNCTION("IMPORTRANGE(""https://docs.google.com/spreadsheets/d/1XL5vhW3sbDhbH9Cz0tuDiY8C3ctxq1tqvaCgkFb8cCA/edit?usp=sharing"",""เลย!L428"")"),48540)</f>
        <v>48540</v>
      </c>
      <c r="M533" s="412"/>
      <c r="N533" s="412">
        <f ca="1">IFERROR(__xludf.DUMMYFUNCTION("IMPORTRANGE(""https://docs.google.com/spreadsheets/d/1XL5vhW3sbDhbH9Cz0tuDiY8C3ctxq1tqvaCgkFb8cCA/edit?usp=sharing"",""เลย!M428"")"),34340)</f>
        <v>34340</v>
      </c>
      <c r="O533" s="412">
        <f t="shared" ref="O533:O537" ca="1" si="118">+IF(L533&gt;0,N533*100/L533,0)</f>
        <v>70.7457766790276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IFERROR(__xludf.DUMMYFUNCTION("IMPORTRANGE(""https://docs.google.com/spreadsheets/d/1XL5vhW3sbDhbH9Cz0tuDiY8C3ctxq1tqvaCgkFb8cCA/edit?usp=sharing"",""เลย!L430"")"),48540)</f>
        <v>48540</v>
      </c>
      <c r="M535" s="165"/>
      <c r="N535" s="169">
        <f ca="1">IFERROR(__xludf.DUMMYFUNCTION("IMPORTRANGE(""https://docs.google.com/spreadsheets/d/1XL5vhW3sbDhbH9Cz0tuDiY8C3ctxq1tqvaCgkFb8cCA/edit?usp=sharing"",""เลย!M430"")"),34340)</f>
        <v>34340</v>
      </c>
      <c r="O535" s="169">
        <f t="shared" ca="1" si="118"/>
        <v>70.7457766790276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IFERROR(__xludf.DUMMYFUNCTION("IMPORTRANGE(""https://docs.google.com/spreadsheets/d/1XL5vhW3sbDhbH9Cz0tuDiY8C3ctxq1tqvaCgkFb8cCA/edit?usp=sharing"",""เลย!L432"")"),48540)</f>
        <v>48540</v>
      </c>
      <c r="M537" s="169"/>
      <c r="N537" s="169">
        <f ca="1">IFERROR(__xludf.DUMMYFUNCTION("IMPORTRANGE(""https://docs.google.com/spreadsheets/d/1XL5vhW3sbDhbH9Cz0tuDiY8C3ctxq1tqvaCgkFb8cCA/edit?usp=sharing"",""เลย!M432"")"),34340)</f>
        <v>34340</v>
      </c>
      <c r="O537" s="169">
        <f t="shared" ca="1" si="118"/>
        <v>70.7457766790276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IFERROR(__xludf.DUMMYFUNCTION("IMPORTRANGE(""https://docs.google.com/spreadsheets/d/1XL5vhW3sbDhbH9Cz0tuDiY8C3ctxq1tqvaCgkFb8cCA/edit?usp=sharing"",""เลย!M446"")"),310000)</f>
        <v>310000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IFERROR(__xludf.DUMMYFUNCTION("IMPORTRANGE(""https://docs.google.com/spreadsheets/d/1XL5vhW3sbDhbH9Cz0tuDiY8C3ctxq1tqvaCgkFb8cCA/edit?usp=sharing"",""เลย!M448"")"),310000)</f>
        <v>310000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IFERROR(__xludf.DUMMYFUNCTION("IMPORTRANGE(""https://docs.google.com/spreadsheets/d/1XL5vhW3sbDhbH9Cz0tuDiY8C3ctxq1tqvaCgkFb8cCA/edit?usp=sharing"",""เลย!M450"")"),310000)</f>
        <v>310000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IFERROR(__xludf.DUMMYFUNCTION("IMPORTRANGE(""https://docs.google.com/spreadsheets/d/1XL5vhW3sbDhbH9Cz0tuDiY8C3ctxq1tqvaCgkFb8cCA/edit?usp=sharing"",""เลย!M453"")"),107900)</f>
        <v>107900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IFERROR(__xludf.DUMMYFUNCTION("IMPORTRANGE(""https://docs.google.com/spreadsheets/d/1XL5vhW3sbDhbH9Cz0tuDiY8C3ctxq1tqvaCgkFb8cCA/edit?usp=sharing"",""เลย!J459"")"),7435)</f>
        <v>7435</v>
      </c>
      <c r="K564" s="372">
        <f ca="1">IF(I564&gt;0,J564*100/I564,0)</f>
        <v>218.6764705882353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IFERROR(__xludf.DUMMYFUNCTION("IMPORTRANGE(""https://docs.google.com/spreadsheets/d/1XL5vhW3sbDhbH9Cz0tuDiY8C3ctxq1tqvaCgkFb8cCA/edit?usp=sharing"",""เลย!M459"")"),164800)</f>
        <v>164800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IFERROR(__xludf.DUMMYFUNCTION("IMPORTRANGE(""https://docs.google.com/spreadsheets/d/1XL5vhW3sbDhbH9Cz0tuDiY8C3ctxq1tqvaCgkFb8cCA/edit?usp=sharing"",""เลย!M461"")"),164800)</f>
        <v>164800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IFERROR(__xludf.DUMMYFUNCTION("IMPORTRANGE(""https://docs.google.com/spreadsheets/d/1XL5vhW3sbDhbH9Cz0tuDiY8C3ctxq1tqvaCgkFb8cCA/edit?usp=sharing"",""เลย!M463"")"),164800)</f>
        <v>164800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IFERROR(__xludf.DUMMYFUNCTION("IMPORTRANGE(""https://docs.google.com/spreadsheets/d/1XL5vhW3sbDhbH9Cz0tuDiY8C3ctxq1tqvaCgkFb8cCA/edit?usp=sharing"",""เลย!M467"")"),65800)</f>
        <v>65800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IFERROR(__xludf.DUMMYFUNCTION("IMPORTRANGE(""https://docs.google.com/spreadsheets/d/1XL5vhW3sbDhbH9Cz0tuDiY8C3ctxq1tqvaCgkFb8cCA/edit?usp=sharing"",""เลย!J468"")"),7435)</f>
        <v>7435</v>
      </c>
      <c r="K573" s="202">
        <f ca="1">IF(I573&gt;0,J573*100/I573,0)</f>
        <v>218.6764705882353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IFERROR(__xludf.DUMMYFUNCTION("IMPORTRANGE(""https://docs.google.com/spreadsheets/d/1XL5vhW3sbDhbH9Cz0tuDiY8C3ctxq1tqvaCgkFb8cCA/edit?usp=sharing"",""เลย!J472"")"),6592)</f>
        <v>6592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IFERROR(__xludf.DUMMYFUNCTION("IMPORTRANGE(""https://docs.google.com/spreadsheets/d/1XL5vhW3sbDhbH9Cz0tuDiY8C3ctxq1tqvaCgkFb8cCA/edit?usp=sharing"",""เลย!J475"")"),70)</f>
        <v>70</v>
      </c>
      <c r="K580" s="372">
        <f ca="1">IF(I580&gt;0,J580*100/I580,0)</f>
        <v>116.66666666666667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IFERROR(__xludf.DUMMYFUNCTION("IMPORTRANGE(""https://docs.google.com/spreadsheets/d/1XL5vhW3sbDhbH9Cz0tuDiY8C3ctxq1tqvaCgkFb8cCA/edit?usp=sharing"",""เลย!M475"")"),257660)</f>
        <v>257660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IFERROR(__xludf.DUMMYFUNCTION("IMPORTRANGE(""https://docs.google.com/spreadsheets/d/1XL5vhW3sbDhbH9Cz0tuDiY8C3ctxq1tqvaCgkFb8cCA/edit?usp=sharing"",""เลย!M477"")"),257660)</f>
        <v>257660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IFERROR(__xludf.DUMMYFUNCTION("IMPORTRANGE(""https://docs.google.com/spreadsheets/d/1XL5vhW3sbDhbH9Cz0tuDiY8C3ctxq1tqvaCgkFb8cCA/edit?usp=sharing"",""เลย!M479"")"),257660)</f>
        <v>257660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IFERROR(__xludf.DUMMYFUNCTION("IMPORTRANGE(""https://docs.google.com/spreadsheets/d/1XL5vhW3sbDhbH9Cz0tuDiY8C3ctxq1tqvaCgkFb8cCA/edit?usp=sharing"",""เลย!M483"")"),158660)</f>
        <v>158660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IFERROR(__xludf.DUMMYFUNCTION("IMPORTRANGE(""https://docs.google.com/spreadsheets/d/1XL5vhW3sbDhbH9Cz0tuDiY8C3ctxq1tqvaCgkFb8cCA/edit?usp=sharing"",""เลย!J484"")"),110)</f>
        <v>110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IFERROR(__xludf.DUMMYFUNCTION("IMPORTRANGE(""https://docs.google.com/spreadsheets/d/1XL5vhW3sbDhbH9Cz0tuDiY8C3ctxq1tqvaCgkFb8cCA/edit?usp=sharing"",""เลย!J485"")"),87.47)</f>
        <v>87.47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IFERROR(__xludf.DUMMYFUNCTION("IMPORTRANGE(""https://docs.google.com/spreadsheets/d/1XL5vhW3sbDhbH9Cz0tuDiY8C3ctxq1tqvaCgkFb8cCA/edit?usp=sharing"",""เลย!J486"")"),74)</f>
        <v>74</v>
      </c>
      <c r="K591" s="163">
        <f t="shared" ca="1" si="125"/>
        <v>123.33333333333333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IFERROR(__xludf.DUMMYFUNCTION("IMPORTRANGE(""https://docs.google.com/spreadsheets/d/1XL5vhW3sbDhbH9Cz0tuDiY8C3ctxq1tqvaCgkFb8cCA/edit?usp=sharing"",""เลย!J487"")"),52.25)</f>
        <v>52.25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IFERROR(__xludf.DUMMYFUNCTION("IMPORTRANGE(""https://docs.google.com/spreadsheets/d/1XL5vhW3sbDhbH9Cz0tuDiY8C3ctxq1tqvaCgkFb8cCA/edit?usp=sharing"",""เลย!J488"")"),69)</f>
        <v>69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IFERROR(__xludf.DUMMYFUNCTION("IMPORTRANGE(""https://docs.google.com/spreadsheets/d/1XL5vhW3sbDhbH9Cz0tuDiY8C3ctxq1tqvaCgkFb8cCA/edit?usp=sharing"",""เลย!J489"")"),49.52)</f>
        <v>49.52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IFERROR(__xludf.DUMMYFUNCTION("IMPORTRANGE(""https://docs.google.com/spreadsheets/d/1XL5vhW3sbDhbH9Cz0tuDiY8C3ctxq1tqvaCgkFb8cCA/edit?usp=sharing"",""เลย!J490"")"),70)</f>
        <v>70</v>
      </c>
      <c r="K595" s="163">
        <f t="shared" ca="1" si="125"/>
        <v>116.66666666666667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IFERROR(__xludf.DUMMYFUNCTION("IMPORTRANGE(""https://docs.google.com/spreadsheets/d/1XL5vhW3sbDhbH9Cz0tuDiY8C3ctxq1tqvaCgkFb8cCA/edit?usp=sharing"",""เลย!J491"")"),47.72)</f>
        <v>47.72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IFERROR(__xludf.DUMMYFUNCTION("IMPORTRANGE(""https://docs.google.com/spreadsheets/d/1XL5vhW3sbDhbH9Cz0tuDiY8C3ctxq1tqvaCgkFb8cCA/edit?usp=sharing"",""เลย!L492"")"),1800)</f>
        <v>1800</v>
      </c>
      <c r="M597" s="412"/>
      <c r="N597" s="412">
        <f ca="1">IFERROR(__xludf.DUMMYFUNCTION("IMPORTRANGE(""https://docs.google.com/spreadsheets/d/1XL5vhW3sbDhbH9Cz0tuDiY8C3ctxq1tqvaCgkFb8cCA/edit?usp=sharing"",""เลย!M492"")"),1800)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IFERROR(__xludf.DUMMYFUNCTION("IMPORTRANGE(""https://docs.google.com/spreadsheets/d/1XL5vhW3sbDhbH9Cz0tuDiY8C3ctxq1tqvaCgkFb8cCA/edit?usp=sharing"",""เลย!L494"")"),1800)</f>
        <v>1800</v>
      </c>
      <c r="M599" s="165"/>
      <c r="N599" s="169">
        <f ca="1">IFERROR(__xludf.DUMMYFUNCTION("IMPORTRANGE(""https://docs.google.com/spreadsheets/d/1XL5vhW3sbDhbH9Cz0tuDiY8C3ctxq1tqvaCgkFb8cCA/edit?usp=sharing"",""เลย!M494"")"),1800)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IFERROR(__xludf.DUMMYFUNCTION("IMPORTRANGE(""https://docs.google.com/spreadsheets/d/1XL5vhW3sbDhbH9Cz0tuDiY8C3ctxq1tqvaCgkFb8cCA/edit?usp=sharing"",""เลย!L496"")"),1800)</f>
        <v>1800</v>
      </c>
      <c r="M601" s="169"/>
      <c r="N601" s="169">
        <f ca="1">IFERROR(__xludf.DUMMYFUNCTION("IMPORTRANGE(""https://docs.google.com/spreadsheets/d/1XL5vhW3sbDhbH9Cz0tuDiY8C3ctxq1tqvaCgkFb8cCA/edit?usp=sharing"",""เลย!M496"")"),1800)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IFERROR(__xludf.DUMMYFUNCTION("IMPORTRANGE(""https://docs.google.com/spreadsheets/d/1XL5vhW3sbDhbH9Cz0tuDiY8C3ctxq1tqvaCgkFb8cCA/edit?usp=sharing"",""เลย!J507"")"),120)</f>
        <v>120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IFERROR(__xludf.DUMMYFUNCTION("IMPORTRANGE(""https://docs.google.com/spreadsheets/d/1XL5vhW3sbDhbH9Cz0tuDiY8C3ctxq1tqvaCgkFb8cCA/edit?usp=sharing"",""เลย!J508"")"),120)</f>
        <v>120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IFERROR(__xludf.DUMMYFUNCTION("IMPORTRANGE(""https://docs.google.com/spreadsheets/d/1XL5vhW3sbDhbH9Cz0tuDiY8C3ctxq1tqvaCgkFb8cCA/edit?usp=sharing"",""เลย!J509"")"),120)</f>
        <v>120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IFERROR(__xludf.DUMMYFUNCTION("IMPORTRANGE(""https://docs.google.com/spreadsheets/d/1XL5vhW3sbDhbH9Cz0tuDiY8C3ctxq1tqvaCgkFb8cCA/edit?usp=sharing"",""เลย!J510"")"),120)</f>
        <v>120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IFERROR(__xludf.DUMMYFUNCTION("IMPORTRANGE(""https://docs.google.com/spreadsheets/d/1XL5vhW3sbDhbH9Cz0tuDiY8C3ctxq1tqvaCgkFb8cCA/edit?usp=sharing"",""เลย!J523"")"),14433082.34)</f>
        <v>14433082.34</v>
      </c>
      <c r="K628" s="343">
        <f t="shared" ref="K628:K635" ca="1" si="129">IF(I628&gt;0,J628*100/I628,0)</f>
        <v>100.37770803991353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IFERROR(__xludf.DUMMYFUNCTION("IMPORTRANGE(""https://docs.google.com/spreadsheets/d/1XL5vhW3sbDhbH9Cz0tuDiY8C3ctxq1tqvaCgkFb8cCA/edit?usp=sharing"",""เลย!J524"")"),303)</f>
        <v>303</v>
      </c>
      <c r="K629" s="343">
        <f t="shared" ca="1" si="129"/>
        <v>100.33112582781457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IFERROR(__xludf.DUMMYFUNCTION("IMPORTRANGE(""https://docs.google.com/spreadsheets/d/1XL5vhW3sbDhbH9Cz0tuDiY8C3ctxq1tqvaCgkFb8cCA/edit?usp=sharing"",""เลย!J525"")"),3238046.24)</f>
        <v>3238046.24</v>
      </c>
      <c r="K630" s="343">
        <f t="shared" ca="1" si="129"/>
        <v>17.974610958132807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IFERROR(__xludf.DUMMYFUNCTION("IMPORTRANGE(""https://docs.google.com/spreadsheets/d/1XL5vhW3sbDhbH9Cz0tuDiY8C3ctxq1tqvaCgkFb8cCA/edit?usp=sharing"",""เลย!J526"")"),291)</f>
        <v>291</v>
      </c>
      <c r="K631" s="343">
        <f t="shared" ca="1" si="129"/>
        <v>57.058823529411768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IFERROR(__xludf.DUMMYFUNCTION("IMPORTRANGE(""https://docs.google.com/spreadsheets/d/1XL5vhW3sbDhbH9Cz0tuDiY8C3ctxq1tqvaCgkFb8cCA/edit?usp=sharing"",""เลย!J527"")"),6149.25)</f>
        <v>6149.25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IFERROR(__xludf.DUMMYFUNCTION("IMPORTRANGE(""https://docs.google.com/spreadsheets/d/1XL5vhW3sbDhbH9Cz0tuDiY8C3ctxq1tqvaCgkFb8cCA/edit?usp=sharing"",""เลย!J528"")"),4)</f>
        <v>4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IFERROR(__xludf.DUMMYFUNCTION("IMPORTRANGE(""https://docs.google.com/spreadsheets/d/1XL5vhW3sbDhbH9Cz0tuDiY8C3ctxq1tqvaCgkFb8cCA/edit?usp=sharing"",""เลย!J529"")"),13880000)</f>
        <v>13880000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IFERROR(__xludf.DUMMYFUNCTION("IMPORTRANGE(""https://docs.google.com/spreadsheets/d/1XL5vhW3sbDhbH9Cz0tuDiY8C3ctxq1tqvaCgkFb8cCA/edit?usp=sharing"",""เลย!I530"")"),290)</f>
        <v>290</v>
      </c>
      <c r="J635" s="505">
        <f ca="1">IFERROR(__xludf.DUMMYFUNCTION("IMPORTRANGE(""https://docs.google.com/spreadsheets/d/1XL5vhW3sbDhbH9Cz0tuDiY8C3ctxq1tqvaCgkFb8cCA/edit?usp=sharing"",""เลย!J530"")"),278)</f>
        <v>278</v>
      </c>
      <c r="K635" s="487">
        <f t="shared" ca="1" si="129"/>
        <v>95.862068965517238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8874827.3599999994</v>
      </c>
      <c r="M8" s="23">
        <f t="shared" ca="1" si="0"/>
        <v>5698096.3599999994</v>
      </c>
      <c r="N8" s="23">
        <f t="shared" ca="1" si="0"/>
        <v>8088649.5499999989</v>
      </c>
      <c r="O8" s="22">
        <f t="shared" ref="O8:O16" ca="1" si="1">IF(L8&gt;0,N8*100/L8,0)</f>
        <v>91.141486159568515</v>
      </c>
      <c r="P8" s="22">
        <f t="shared" ref="P8:P16" ca="1" si="2">IF(M8&gt;0,N8*100/M8,0)</f>
        <v>141.95354095415823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8874827.3599999994</v>
      </c>
      <c r="M10" s="30">
        <f t="shared" ca="1" si="4"/>
        <v>5698096.3599999994</v>
      </c>
      <c r="N10" s="30">
        <f t="shared" ca="1" si="4"/>
        <v>8088649.5499999989</v>
      </c>
      <c r="O10" s="29">
        <f t="shared" ca="1" si="1"/>
        <v>91.141486159568515</v>
      </c>
      <c r="P10" s="29">
        <f t="shared" ca="1" si="2"/>
        <v>141.95354095415823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7894477.3599999994</v>
      </c>
      <c r="M12" s="38">
        <f t="shared" ca="1" si="6"/>
        <v>4717746.3599999994</v>
      </c>
      <c r="N12" s="38">
        <f t="shared" ca="1" si="6"/>
        <v>7108299.5499999989</v>
      </c>
      <c r="O12" s="38">
        <f t="shared" ca="1" si="1"/>
        <v>90.04142042406211</v>
      </c>
      <c r="P12" s="38">
        <f t="shared" ca="1" si="2"/>
        <v>150.67150727450297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2461911.36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5432566</v>
      </c>
      <c r="M14" s="38">
        <f t="shared" si="8"/>
        <v>0</v>
      </c>
      <c r="N14" s="38">
        <f t="shared" ca="1" si="8"/>
        <v>2390553.19</v>
      </c>
      <c r="O14" s="38">
        <f t="shared" ca="1" si="1"/>
        <v>44.004126042831324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980350</v>
      </c>
      <c r="M16" s="38">
        <f t="shared" ca="1" si="10"/>
        <v>980350</v>
      </c>
      <c r="N16" s="38">
        <f t="shared" ca="1" si="10"/>
        <v>980350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5698096.3599999994</v>
      </c>
      <c r="M18" s="23">
        <f t="shared" ca="1" si="11"/>
        <v>5698096.3599999994</v>
      </c>
      <c r="N18" s="23">
        <f t="shared" ca="1" si="11"/>
        <v>5698096.3599999994</v>
      </c>
      <c r="O18" s="22">
        <f t="shared" ref="O18:O20" ca="1" si="12">IF(L18&gt;0,N18*100/L18,0)</f>
        <v>100.00000000000001</v>
      </c>
      <c r="P18" s="22">
        <f t="shared" ref="P18:P26" ca="1" si="13">IF(M18&gt;0,N18*100/M18,0)</f>
        <v>100.00000000000001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5698096.3599999994</v>
      </c>
      <c r="M20" s="30">
        <f t="shared" ca="1" si="15"/>
        <v>5698096.3599999994</v>
      </c>
      <c r="N20" s="30">
        <f t="shared" ca="1" si="15"/>
        <v>5698096.3599999994</v>
      </c>
      <c r="O20" s="29">
        <f t="shared" ca="1" si="12"/>
        <v>100.00000000000001</v>
      </c>
      <c r="P20" s="29">
        <f t="shared" ca="1" si="13"/>
        <v>100.00000000000001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4717746.3599999994</v>
      </c>
      <c r="M22" s="41">
        <f t="shared" ca="1" si="18"/>
        <v>4717746.3599999994</v>
      </c>
      <c r="N22" s="38">
        <f t="shared" ca="1" si="18"/>
        <v>4717746.3599999994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2461911.36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2255835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980350</v>
      </c>
      <c r="M26" s="49">
        <f t="shared" ca="1" si="22"/>
        <v>980350</v>
      </c>
      <c r="N26" s="49">
        <f t="shared" ca="1" si="22"/>
        <v>980350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3176731</v>
      </c>
      <c r="M28" s="23">
        <f t="shared" si="23"/>
        <v>0</v>
      </c>
      <c r="N28" s="23">
        <f t="shared" ca="1" si="23"/>
        <v>2390553.19</v>
      </c>
      <c r="O28" s="22">
        <f t="shared" ref="O28:O30" ca="1" si="24">IF(L28&gt;0,N28*100/L28,0)</f>
        <v>75.251986712126396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3176731</v>
      </c>
      <c r="M30" s="30">
        <f t="shared" si="27"/>
        <v>0</v>
      </c>
      <c r="N30" s="30">
        <f t="shared" ca="1" si="27"/>
        <v>2390553.19</v>
      </c>
      <c r="O30" s="29">
        <f t="shared" ca="1" si="24"/>
        <v>75.251986712126396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3176731</v>
      </c>
      <c r="M32" s="38">
        <f t="shared" si="30"/>
        <v>0</v>
      </c>
      <c r="N32" s="38">
        <f t="shared" ca="1" si="30"/>
        <v>2390553.19</v>
      </c>
      <c r="O32" s="38">
        <f t="shared" ca="1" si="29"/>
        <v>75.251986712126396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3176731</v>
      </c>
      <c r="M34" s="38">
        <f t="shared" si="32"/>
        <v>0</v>
      </c>
      <c r="N34" s="38">
        <f t="shared" ca="1" si="32"/>
        <v>2390553.19</v>
      </c>
      <c r="O34" s="38">
        <f t="shared" ca="1" si="29"/>
        <v>75.251986712126396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5698096.3599999994</v>
      </c>
      <c r="M37" s="54">
        <f t="shared" ca="1" si="33"/>
        <v>5698096.3599999994</v>
      </c>
      <c r="N37" s="54">
        <f t="shared" ca="1" si="33"/>
        <v>5698096.3599999994</v>
      </c>
      <c r="O37" s="55">
        <f t="shared" ca="1" si="29"/>
        <v>100.00000000000001</v>
      </c>
      <c r="P37" s="55">
        <f t="shared" ca="1" si="25"/>
        <v>100.00000000000001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1797450</v>
      </c>
      <c r="M41" s="78">
        <f t="shared" ca="1" si="34"/>
        <v>1797450</v>
      </c>
      <c r="N41" s="78">
        <f t="shared" ca="1" si="34"/>
        <v>1797450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1797450</v>
      </c>
      <c r="M43" s="78">
        <f t="shared" ca="1" si="38"/>
        <v>1797450</v>
      </c>
      <c r="N43" s="78">
        <f t="shared" ca="1" si="38"/>
        <v>1797450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IFERROR(__xludf.DUMMYFUNCTION("IMPORTRANGE(""https://docs.google.com/spreadsheets/d/1Yj_ptqi66GCucihVvJfMjLAmec39IyEx_6qawtMGysU/edit?usp=sharing"",""สบก!R50"")"),834100)</f>
        <v>834100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IFERROR(__xludf.DUMMYFUNCTION("IMPORTRANGE(""https://docs.google.com/spreadsheets/d/1Yj_ptqi66GCucihVvJfMjLAmec39IyEx_6qawtMGysU/edit?usp=sharing"",""สบก!O50"")"),963350)</f>
        <v>963350</v>
      </c>
      <c r="M49" s="626">
        <f ca="1">L49</f>
        <v>963350</v>
      </c>
      <c r="N49" s="623">
        <f ca="1">IFERROR(__xludf.DUMMYFUNCTION("IMPORTRANGE(""https://docs.google.com/spreadsheets/d/1Yj_ptqi66GCucihVvJfMjLAmec39IyEx_6qawtMGysU/edit?usp=sharing"",""สบก!S50"")"),963350)</f>
        <v>963350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796011.36</v>
      </c>
      <c r="M53" s="121">
        <f t="shared" ca="1" si="39"/>
        <v>796011.36</v>
      </c>
      <c r="N53" s="121">
        <f t="shared" ca="1" si="39"/>
        <v>796011.36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796011.36</v>
      </c>
      <c r="M55" s="121">
        <f t="shared" ca="1" si="43"/>
        <v>796011.36</v>
      </c>
      <c r="N55" s="121">
        <f t="shared" ca="1" si="43"/>
        <v>796011.36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796011.36</v>
      </c>
      <c r="M57" s="623">
        <f ca="1">IFERROR(__xludf.DUMMYFUNCTION("IMPORTRANGE(""https://docs.google.com/spreadsheets/d/1Yj_ptqi66GCucihVvJfMjLAmec39IyEx_6qawtMGysU/edit?usp=sharing"",""สบก!Z50"")"),796011.36)</f>
        <v>796011.36</v>
      </c>
      <c r="N57" s="623">
        <f ca="1">IFERROR(__xludf.DUMMYFUNCTION("IMPORTRANGE(""https://docs.google.com/spreadsheets/d/1Yj_ptqi66GCucihVvJfMjLAmec39IyEx_6qawtMGysU/edit?usp=sharing"",""สบก!AA50"")"),796011.36)</f>
        <v>796011.36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IFERROR(__xludf.DUMMYFUNCTION("IMPORTRANGE(""https://docs.google.com/spreadsheets/d/1Yj_ptqi66GCucihVvJfMjLAmec39IyEx_6qawtMGysU/edit?usp=sharing"",""สบก!V50"")"),796011.36)</f>
        <v>796011.36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944820</v>
      </c>
      <c r="M66" s="152">
        <f t="shared" ca="1" si="45"/>
        <v>944820</v>
      </c>
      <c r="N66" s="152">
        <f t="shared" ca="1" si="45"/>
        <v>944820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944820</v>
      </c>
      <c r="M68" s="157">
        <f t="shared" ca="1" si="49"/>
        <v>944820</v>
      </c>
      <c r="N68" s="157">
        <f t="shared" ca="1" si="49"/>
        <v>944820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944820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IFERROR(__xludf.DUMMYFUNCTION("IMPORTRANGE(""https://docs.google.com/spreadsheets/d/1Yj_ptqi66GCucihVvJfMjLAmec39IyEx_6qawtMGysU/edit?usp=sharing"",""สบก!AJ50"")"),944820)</f>
        <v>944820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IFERROR(__xludf.DUMMYFUNCTION("IMPORTRANGE(""https://docs.google.com/spreadsheets/d/1Yj_ptqi66GCucihVvJfMjLAmec39IyEx_6qawtMGysU/edit?usp=sharing"",""สบก!AF50"")"),613420)</f>
        <v>613420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88720</v>
      </c>
      <c r="M140" s="152">
        <f t="shared" ca="1" si="64"/>
        <v>88720</v>
      </c>
      <c r="N140" s="152">
        <f t="shared" ca="1" si="64"/>
        <v>88720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88720</v>
      </c>
      <c r="M142" s="157">
        <f t="shared" ca="1" si="68"/>
        <v>88720</v>
      </c>
      <c r="N142" s="157">
        <f t="shared" ca="1" si="68"/>
        <v>88720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88720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IFERROR(__xludf.DUMMYFUNCTION("IMPORTRANGE(""https://docs.google.com/spreadsheets/d/1Yj_ptqi66GCucihVvJfMjLAmec39IyEx_6qawtMGysU/edit?usp=sharing"",""สบก!BK50"")"),88720)</f>
        <v>88720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IFERROR(__xludf.DUMMYFUNCTION("IMPORTRANGE(""https://docs.google.com/spreadsheets/d/1Yj_ptqi66GCucihVvJfMjLAmec39IyEx_6qawtMGysU/edit?usp=sharing"",""สบก!BG50"")"),88720)</f>
        <v>88720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IFERROR(__xludf.DUMMYFUNCTION("IMPORTRANGE(""https://docs.google.com/spreadsheets/d/1XL5vhW3sbDhbH9Cz0tuDiY8C3ctxq1tqvaCgkFb8cCA/edit?usp=sharing"",""ศรีสะเกษ!J84"")"),71)</f>
        <v>71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IFERROR(__xludf.DUMMYFUNCTION("IMPORTRANGE(""https://docs.google.com/spreadsheets/d/1XL5vhW3sbDhbH9Cz0tuDiY8C3ctxq1tqvaCgkFb8cCA/edit?usp=sharing"",""ศรีสะเกษ!J85"")"),71)</f>
        <v>71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183600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183600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IFERROR(__xludf.DUMMYFUNCTION("IMPORTRANGE(""https://docs.google.com/spreadsheets/d/1Yj_ptqi66GCucihVvJfMjLAmec39IyEx_6qawtMGysU/edit?usp=sharing"",""สบก!CL50"")"),183600)</f>
        <v>183600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IFERROR(__xludf.DUMMYFUNCTION("IMPORTRANGE(""https://docs.google.com/spreadsheets/d/1XL5vhW3sbDhbH9Cz0tuDiY8C3ctxq1tqvaCgkFb8cCA/edit?usp=sharing"",""ศรีสะเกษ!J228"")"),1806)</f>
        <v>1806</v>
      </c>
      <c r="K328" s="318">
        <f ca="1">IF(I328&gt;0,J328*100/I328,0)</f>
        <v>130.86956521739131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1777370</v>
      </c>
      <c r="M329" s="152">
        <f t="shared" ca="1" si="98"/>
        <v>1777370</v>
      </c>
      <c r="N329" s="152">
        <f t="shared" ca="1" si="98"/>
        <v>1777370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1777370</v>
      </c>
      <c r="M331" s="157">
        <f t="shared" ca="1" si="102"/>
        <v>1777370</v>
      </c>
      <c r="N331" s="157">
        <f t="shared" ca="1" si="102"/>
        <v>1777370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1760370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IFERROR(__xludf.DUMMYFUNCTION("IMPORTRANGE(""https://docs.google.com/spreadsheets/d/1Yj_ptqi66GCucihVvJfMjLAmec39IyEx_6qawtMGysU/edit?usp=sharing"",""สบก!DM50"")"),1760370)</f>
        <v>1760370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IFERROR(__xludf.DUMMYFUNCTION("IMPORTRANGE(""https://docs.google.com/spreadsheets/d/1Yj_ptqi66GCucihVvJfMjLAmec39IyEx_6qawtMGysU/edit?usp=sharing"",""สบก!DI50"")"),1259970)</f>
        <v>1259970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IFERROR(__xludf.DUMMYFUNCTION("IMPORTRANGE(""https://docs.google.com/spreadsheets/d/1XL5vhW3sbDhbH9Cz0tuDiY8C3ctxq1tqvaCgkFb8cCA/edit?usp=sharing"",""ศรีสะเกษ!J234"")"),1363)</f>
        <v>1363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IFERROR(__xludf.DUMMYFUNCTION("IMPORTRANGE(""https://docs.google.com/spreadsheets/d/1XL5vhW3sbDhbH9Cz0tuDiY8C3ctxq1tqvaCgkFb8cCA/edit?usp=sharing"",""ศรีสะเกษ!J235"")"),8350.94)</f>
        <v>8350.94</v>
      </c>
      <c r="K340" s="343">
        <f t="shared" ca="1" si="103"/>
        <v>107.615206185567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IFERROR(__xludf.DUMMYFUNCTION("IMPORTRANGE(""https://docs.google.com/spreadsheets/d/1XL5vhW3sbDhbH9Cz0tuDiY8C3ctxq1tqvaCgkFb8cCA/edit?usp=sharing"",""ศรีสะเกษ!J236"")"),1825)</f>
        <v>1825</v>
      </c>
      <c r="K341" s="343">
        <f t="shared" ca="1" si="103"/>
        <v>132.24637681159419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IFERROR(__xludf.DUMMYFUNCTION("IMPORTRANGE(""https://docs.google.com/spreadsheets/d/1XL5vhW3sbDhbH9Cz0tuDiY8C3ctxq1tqvaCgkFb8cCA/edit?usp=sharing"",""ศรีสะเกษ!J237"")"),12926.1199999999)</f>
        <v>12926.119999999901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IFERROR(__xludf.DUMMYFUNCTION("IMPORTRANGE(""https://docs.google.com/spreadsheets/d/1XL5vhW3sbDhbH9Cz0tuDiY8C3ctxq1tqvaCgkFb8cCA/edit?usp=sharing"",""ศรีสะเกษ!J240"")"),1806)</f>
        <v>1806</v>
      </c>
      <c r="K345" s="343">
        <f t="shared" ca="1" si="103"/>
        <v>130.86956521739131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IFERROR(__xludf.DUMMYFUNCTION("IMPORTRANGE(""https://docs.google.com/spreadsheets/d/1XL5vhW3sbDhbH9Cz0tuDiY8C3ctxq1tqvaCgkFb8cCA/edit?usp=sharing"",""ศรีสะเกษ!J241"")"),12933.94)</f>
        <v>12933.94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IFERROR(__xludf.DUMMYFUNCTION("IMPORTRANGE(""https://docs.google.com/spreadsheets/d/1XL5vhW3sbDhbH9Cz0tuDiY8C3ctxq1tqvaCgkFb8cCA/edit?usp=sharing"",""ศรีสะเกษ!L242"")"),3176731)</f>
        <v>3176731</v>
      </c>
      <c r="M347" s="358"/>
      <c r="N347" s="358">
        <f ca="1">IFERROR(__xludf.DUMMYFUNCTION("IMPORTRANGE(""https://docs.google.com/spreadsheets/d/1XL5vhW3sbDhbH9Cz0tuDiY8C3ctxq1tqvaCgkFb8cCA/edit?usp=sharing"",""ศรีสะเกษ!M242"")"),2390553.19)</f>
        <v>2390553.19</v>
      </c>
      <c r="O347" s="358">
        <f ca="1">+IF(L347&gt;0,N347*100/L347,0)</f>
        <v>75.251986712126396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IFERROR(__xludf.DUMMYFUNCTION("IMPORTRANGE(""https://docs.google.com/spreadsheets/d/1XL5vhW3sbDhbH9Cz0tuDiY8C3ctxq1tqvaCgkFb8cCA/edit?usp=sharing"",""ศรีสะเกษ!L244"")"),396270)</f>
        <v>396270</v>
      </c>
      <c r="M349" s="373"/>
      <c r="N349" s="373">
        <f ca="1">IFERROR(__xludf.DUMMYFUNCTION("IMPORTRANGE(""https://docs.google.com/spreadsheets/d/1XL5vhW3sbDhbH9Cz0tuDiY8C3ctxq1tqvaCgkFb8cCA/edit?usp=sharing"",""ศรีสะเกษ!M244"")"),361651.64)</f>
        <v>361651.64</v>
      </c>
      <c r="O349" s="373">
        <f ca="1">+IF(L349&gt;0,N349*100/L349,0)</f>
        <v>91.263946299240416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IFERROR(__xludf.DUMMYFUNCTION("IMPORTRANGE(""https://docs.google.com/spreadsheets/d/1XL5vhW3sbDhbH9Cz0tuDiY8C3ctxq1tqvaCgkFb8cCA/edit?usp=sharing"",""ศรีสะเกษ!L247"")"),396270)</f>
        <v>396270</v>
      </c>
      <c r="M352" s="165"/>
      <c r="N352" s="164">
        <f ca="1">IFERROR(__xludf.DUMMYFUNCTION("IMPORTRANGE(""https://docs.google.com/spreadsheets/d/1XL5vhW3sbDhbH9Cz0tuDiY8C3ctxq1tqvaCgkFb8cCA/edit?usp=sharing"",""ศรีสะเกษ!M247"")"),361651.64)</f>
        <v>361651.64</v>
      </c>
      <c r="O352" s="165">
        <f t="shared" ca="1" si="105"/>
        <v>91.263946299240416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IFERROR(__xludf.DUMMYFUNCTION("IMPORTRANGE(""https://docs.google.com/spreadsheets/d/1XL5vhW3sbDhbH9Cz0tuDiY8C3ctxq1tqvaCgkFb8cCA/edit?usp=sharing"",""ศรีสะเกษ!L249"")"),396270)</f>
        <v>396270</v>
      </c>
      <c r="M354" s="169"/>
      <c r="N354" s="168">
        <f ca="1">IFERROR(__xludf.DUMMYFUNCTION("IMPORTRANGE(""https://docs.google.com/spreadsheets/d/1XL5vhW3sbDhbH9Cz0tuDiY8C3ctxq1tqvaCgkFb8cCA/edit?usp=sharing"",""ศรีสะเกษ!M249"")"),361651.64)</f>
        <v>361651.64</v>
      </c>
      <c r="O354" s="169">
        <f t="shared" ca="1" si="105"/>
        <v>91.263946299240416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IFERROR(__xludf.DUMMYFUNCTION("IMPORTRANGE(""https://docs.google.com/spreadsheets/d/1XL5vhW3sbDhbH9Cz0tuDiY8C3ctxq1tqvaCgkFb8cCA/edit?usp=sharing"",""ศรีสะเกษ!M252"")"),128451.64)</f>
        <v>128451.64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IFERROR(__xludf.DUMMYFUNCTION("IMPORTRANGE(""https://docs.google.com/spreadsheets/d/1XL5vhW3sbDhbH9Cz0tuDiY8C3ctxq1tqvaCgkFb8cCA/edit?usp=sharing"",""ศรีสะเกษ!M253"")"),37800)</f>
        <v>37800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IFERROR(__xludf.DUMMYFUNCTION("IMPORTRANGE(""https://docs.google.com/spreadsheets/d/1XL5vhW3sbDhbH9Cz0tuDiY8C3ctxq1tqvaCgkFb8cCA/edit?usp=sharing"",""ศรีสะเกษ!M275"")"),628796.53)</f>
        <v>628796.53</v>
      </c>
      <c r="O380" s="373">
        <f ca="1">+IF(L380&gt;0,N380*100/L380,0)</f>
        <v>61.136052774860964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IFERROR(__xludf.DUMMYFUNCTION("IMPORTRANGE(""https://docs.google.com/spreadsheets/d/1XL5vhW3sbDhbH9Cz0tuDiY8C3ctxq1tqvaCgkFb8cCA/edit?usp=sharing"",""ศรีสะเกษ!M278"")"),628796.53)</f>
        <v>628796.53</v>
      </c>
      <c r="O383" s="165">
        <f t="shared" ca="1" si="109"/>
        <v>61.136052774860964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IFERROR(__xludf.DUMMYFUNCTION("IMPORTRANGE(""https://docs.google.com/spreadsheets/d/1XL5vhW3sbDhbH9Cz0tuDiY8C3ctxq1tqvaCgkFb8cCA/edit?usp=sharing"",""ศรีสะเกษ!M280"")"),628796.53)</f>
        <v>628796.53</v>
      </c>
      <c r="O385" s="169">
        <f t="shared" ca="1" si="109"/>
        <v>61.136052774860964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IFERROR(__xludf.DUMMYFUNCTION("IMPORTRANGE(""https://docs.google.com/spreadsheets/d/1XL5vhW3sbDhbH9Cz0tuDiY8C3ctxq1tqvaCgkFb8cCA/edit?usp=sharing"",""ศรีสะเกษ!M281"")"),180190)</f>
        <v>180190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IFERROR(__xludf.DUMMYFUNCTION("IMPORTRANGE(""https://docs.google.com/spreadsheets/d/1XL5vhW3sbDhbH9Cz0tuDiY8C3ctxq1tqvaCgkFb8cCA/edit?usp=sharing"",""ศรีสะเกษ!M282"")"),293448)</f>
        <v>293448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IFERROR(__xludf.DUMMYFUNCTION("IMPORTRANGE(""https://docs.google.com/spreadsheets/d/1XL5vhW3sbDhbH9Cz0tuDiY8C3ctxq1tqvaCgkFb8cCA/edit?usp=sharing"",""ศรีสะเกษ!M283"")"),120278.53)</f>
        <v>120278.53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IFERROR(__xludf.DUMMYFUNCTION("IMPORTRANGE(""https://docs.google.com/spreadsheets/d/1XL5vhW3sbDhbH9Cz0tuDiY8C3ctxq1tqvaCgkFb8cCA/edit?usp=sharing"",""ศรีสะเกษ!M284"")"),34880)</f>
        <v>34880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IFERROR(__xludf.DUMMYFUNCTION("IMPORTRANGE(""https://docs.google.com/spreadsheets/d/1XL5vhW3sbDhbH9Cz0tuDiY8C3ctxq1tqvaCgkFb8cCA/edit?usp=sharing"",""ศรีสะเกษ!J293"")"),136)</f>
        <v>136</v>
      </c>
      <c r="K398" s="163">
        <f t="shared" ca="1" si="110"/>
        <v>136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IFERROR(__xludf.DUMMYFUNCTION("IMPORTRANGE(""https://docs.google.com/spreadsheets/d/1XL5vhW3sbDhbH9Cz0tuDiY8C3ctxq1tqvaCgkFb8cCA/edit?usp=sharing"",""ศรีสะเกษ!M330"")"),133000)</f>
        <v>133000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IFERROR(__xludf.DUMMYFUNCTION("IMPORTRANGE(""https://docs.google.com/spreadsheets/d/1XL5vhW3sbDhbH9Cz0tuDiY8C3ctxq1tqvaCgkFb8cCA/edit?usp=sharing"",""ศรีสะเกษ!M332"")"),133000)</f>
        <v>133000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IFERROR(__xludf.DUMMYFUNCTION("IMPORTRANGE(""https://docs.google.com/spreadsheets/d/1XL5vhW3sbDhbH9Cz0tuDiY8C3ctxq1tqvaCgkFb8cCA/edit?usp=sharing"",""ศรีสะเกษ!M334"")"),133000)</f>
        <v>133000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IFERROR(__xludf.DUMMYFUNCTION("IMPORTRANGE(""https://docs.google.com/spreadsheets/d/1XL5vhW3sbDhbH9Cz0tuDiY8C3ctxq1tqvaCgkFb8cCA/edit?usp=sharing"",""ศรีสะเกษ!M335"")"),77200)</f>
        <v>77200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IFERROR(__xludf.DUMMYFUNCTION("IMPORTRANGE(""https://docs.google.com/spreadsheets/d/1XL5vhW3sbDhbH9Cz0tuDiY8C3ctxq1tqvaCgkFb8cCA/edit?usp=sharing"",""ศรีสะเกษ!J350"")"),51442)</f>
        <v>51442</v>
      </c>
      <c r="K455" s="372">
        <f ca="1">IF(I455&gt;0,J455*100/I455,0)</f>
        <v>99.996112277427883</v>
      </c>
      <c r="L455" s="373">
        <f ca="1">IFERROR(__xludf.DUMMYFUNCTION("IMPORTRANGE(""https://docs.google.com/spreadsheets/d/1XL5vhW3sbDhbH9Cz0tuDiY8C3ctxq1tqvaCgkFb8cCA/edit?usp=sharing"",""ศรีสะเกษ!L350"")"),825221)</f>
        <v>825221</v>
      </c>
      <c r="M455" s="373"/>
      <c r="N455" s="373">
        <f ca="1">IFERROR(__xludf.DUMMYFUNCTION("IMPORTRANGE(""https://docs.google.com/spreadsheets/d/1XL5vhW3sbDhbH9Cz0tuDiY8C3ctxq1tqvaCgkFb8cCA/edit?usp=sharing"",""ศรีสะเกษ!M350"")"),533521.39)</f>
        <v>533521.39</v>
      </c>
      <c r="O455" s="373">
        <f t="shared" ref="O455:O459" ca="1" si="116">+IF(L455&gt;0,N455*100/L455,0)</f>
        <v>64.651940510481438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IFERROR(__xludf.DUMMYFUNCTION("IMPORTRANGE(""https://docs.google.com/spreadsheets/d/1XL5vhW3sbDhbH9Cz0tuDiY8C3ctxq1tqvaCgkFb8cCA/edit?usp=sharing"",""ศรีสะเกษ!L352"")"),825221)</f>
        <v>825221</v>
      </c>
      <c r="M457" s="165"/>
      <c r="N457" s="169">
        <f ca="1">IFERROR(__xludf.DUMMYFUNCTION("IMPORTRANGE(""https://docs.google.com/spreadsheets/d/1XL5vhW3sbDhbH9Cz0tuDiY8C3ctxq1tqvaCgkFb8cCA/edit?usp=sharing"",""ศรีสะเกษ!M352"")"),533521.39)</f>
        <v>533521.39</v>
      </c>
      <c r="O457" s="169">
        <f t="shared" ca="1" si="116"/>
        <v>64.651940510481438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IFERROR(__xludf.DUMMYFUNCTION("IMPORTRANGE(""https://docs.google.com/spreadsheets/d/1XL5vhW3sbDhbH9Cz0tuDiY8C3ctxq1tqvaCgkFb8cCA/edit?usp=sharing"",""ศรีสะเกษ!L354"")"),825221)</f>
        <v>825221</v>
      </c>
      <c r="M459" s="169"/>
      <c r="N459" s="169">
        <f ca="1">IFERROR(__xludf.DUMMYFUNCTION("IMPORTRANGE(""https://docs.google.com/spreadsheets/d/1XL5vhW3sbDhbH9Cz0tuDiY8C3ctxq1tqvaCgkFb8cCA/edit?usp=sharing"",""ศรีสะเกษ!M354"")"),533521.39)</f>
        <v>533521.39</v>
      </c>
      <c r="O459" s="169">
        <f t="shared" ca="1" si="116"/>
        <v>64.651940510481438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IFERROR(__xludf.DUMMYFUNCTION("IMPORTRANGE(""https://docs.google.com/spreadsheets/d/1XL5vhW3sbDhbH9Cz0tuDiY8C3ctxq1tqvaCgkFb8cCA/edit?usp=sharing"",""ศรีสะเกษ!M357"")"),126677.44)</f>
        <v>126677.44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IFERROR(__xludf.DUMMYFUNCTION("IMPORTRANGE(""https://docs.google.com/spreadsheets/d/1XL5vhW3sbDhbH9Cz0tuDiY8C3ctxq1tqvaCgkFb8cCA/edit?usp=sharing"",""ศรีสะเกษ!M358"")"),406843.95)</f>
        <v>406843.95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IFERROR(__xludf.DUMMYFUNCTION("IMPORTRANGE(""https://docs.google.com/spreadsheets/d/1XL5vhW3sbDhbH9Cz0tuDiY8C3ctxq1tqvaCgkFb8cCA/edit?usp=sharing"",""ศรีสะเกษ!J359"")"),51442)</f>
        <v>51442</v>
      </c>
      <c r="K464" s="269">
        <f t="shared" ref="K464:K515" ca="1" si="117">IF(I464&gt;0,J464*100/I464,0)</f>
        <v>99.996112277427883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IFERROR(__xludf.DUMMYFUNCTION("IMPORTRANGE(""https://docs.google.com/spreadsheets/d/1XL5vhW3sbDhbH9Cz0tuDiY8C3ctxq1tqvaCgkFb8cCA/edit?usp=sharing"",""ศรีสะเกษ!J376"")"),51442)</f>
        <v>51442</v>
      </c>
      <c r="K481" s="202">
        <f t="shared" ca="1" si="117"/>
        <v>99.996112277427883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IFERROR(__xludf.DUMMYFUNCTION("IMPORTRANGE(""https://docs.google.com/spreadsheets/d/1XL5vhW3sbDhbH9Cz0tuDiY8C3ctxq1tqvaCgkFb8cCA/edit?usp=sharing"",""ศรีสะเกษ!J378"")"),44749)</f>
        <v>44749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IFERROR(__xludf.DUMMYFUNCTION("IMPORTRANGE(""https://docs.google.com/spreadsheets/d/1XL5vhW3sbDhbH9Cz0tuDiY8C3ctxq1tqvaCgkFb8cCA/edit?usp=sharing"",""ศรีสะเกษ!J379"")"),9822)</f>
        <v>9822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IFERROR(__xludf.DUMMYFUNCTION("IMPORTRANGE(""https://docs.google.com/spreadsheets/d/1XL5vhW3sbDhbH9Cz0tuDiY8C3ctxq1tqvaCgkFb8cCA/edit?usp=sharing"",""ศรีสะเกษ!J380"")"),70)</f>
        <v>70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IFERROR(__xludf.DUMMYFUNCTION("IMPORTRANGE(""https://docs.google.com/spreadsheets/d/1XL5vhW3sbDhbH9Cz0tuDiY8C3ctxq1tqvaCgkFb8cCA/edit?usp=sharing"",""ศรีสะเกษ!J381"")"),11)</f>
        <v>11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IFERROR(__xludf.DUMMYFUNCTION("IMPORTRANGE(""https://docs.google.com/spreadsheets/d/1XL5vhW3sbDhbH9Cz0tuDiY8C3ctxq1tqvaCgkFb8cCA/edit?usp=sharing"",""ศรีสะเกษ!J382"")"),1441)</f>
        <v>1441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IFERROR(__xludf.DUMMYFUNCTION("IMPORTRANGE(""https://docs.google.com/spreadsheets/d/1XL5vhW3sbDhbH9Cz0tuDiY8C3ctxq1tqvaCgkFb8cCA/edit?usp=sharing"",""ศรีสะเกษ!J383"")"),289)</f>
        <v>289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IFERROR(__xludf.DUMMYFUNCTION("IMPORTRANGE(""https://docs.google.com/spreadsheets/d/1XL5vhW3sbDhbH9Cz0tuDiY8C3ctxq1tqvaCgkFb8cCA/edit?usp=sharing"",""ศรีสะเกษ!J384"")"),1430)</f>
        <v>1430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IFERROR(__xludf.DUMMYFUNCTION("IMPORTRANGE(""https://docs.google.com/spreadsheets/d/1XL5vhW3sbDhbH9Cz0tuDiY8C3ctxq1tqvaCgkFb8cCA/edit?usp=sharing"",""ศรีสะเกษ!J386"")"),11)</f>
        <v>11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IFERROR(__xludf.DUMMYFUNCTION("IMPORTRANGE(""https://docs.google.com/spreadsheets/d/1XL5vhW3sbDhbH9Cz0tuDiY8C3ctxq1tqvaCgkFb8cCA/edit?usp=sharing"",""ศรีสะเกษ!J388"")"),5182)</f>
        <v>5182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IFERROR(__xludf.DUMMYFUNCTION("IMPORTRANGE(""https://docs.google.com/spreadsheets/d/1XL5vhW3sbDhbH9Cz0tuDiY8C3ctxq1tqvaCgkFb8cCA/edit?usp=sharing"",""ศรีสะเกษ!J389"")"),1012)</f>
        <v>1012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IFERROR(__xludf.DUMMYFUNCTION("IMPORTRANGE(""https://docs.google.com/spreadsheets/d/1XL5vhW3sbDhbH9Cz0tuDiY8C3ctxq1tqvaCgkFb8cCA/edit?usp=sharing"",""ศรีสะเกษ!J392"")"),3330)</f>
        <v>3330</v>
      </c>
      <c r="K497" s="444">
        <f t="shared" ca="1" si="117"/>
        <v>100.06009615384616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IFERROR(__xludf.DUMMYFUNCTION("IMPORTRANGE(""https://docs.google.com/spreadsheets/d/1XL5vhW3sbDhbH9Cz0tuDiY8C3ctxq1tqvaCgkFb8cCA/edit?usp=sharing"",""ศรีสะเกษ!J393"")"),3330)</f>
        <v>3330</v>
      </c>
      <c r="K498" s="202">
        <f t="shared" ca="1" si="117"/>
        <v>100.06009615384616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IFERROR(__xludf.DUMMYFUNCTION("IMPORTRANGE(""https://docs.google.com/spreadsheets/d/1XL5vhW3sbDhbH9Cz0tuDiY8C3ctxq1tqvaCgkFb8cCA/edit?usp=sharing"",""ศรีสะเกษ!J394"")"),726)</f>
        <v>726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IFERROR(__xludf.DUMMYFUNCTION("IMPORTRANGE(""https://docs.google.com/spreadsheets/d/1XL5vhW3sbDhbH9Cz0tuDiY8C3ctxq1tqvaCgkFb8cCA/edit?usp=sharing"",""ศรีสะเกษ!J395"")"),2530)</f>
        <v>2530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IFERROR(__xludf.DUMMYFUNCTION("IMPORTRANGE(""https://docs.google.com/spreadsheets/d/1XL5vhW3sbDhbH9Cz0tuDiY8C3ctxq1tqvaCgkFb8cCA/edit?usp=sharing"",""ศรีสะเกษ!J396"")"),568)</f>
        <v>568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IFERROR(__xludf.DUMMYFUNCTION("IMPORTRANGE(""https://docs.google.com/spreadsheets/d/1XL5vhW3sbDhbH9Cz0tuDiY8C3ctxq1tqvaCgkFb8cCA/edit?usp=sharing"",""ศรีสะเกษ!J397"")"),2421)</f>
        <v>2421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IFERROR(__xludf.DUMMYFUNCTION("IMPORTRANGE(""https://docs.google.com/spreadsheets/d/1XL5vhW3sbDhbH9Cz0tuDiY8C3ctxq1tqvaCgkFb8cCA/edit?usp=sharing"",""ศรีสะเกษ!J398"")"),534)</f>
        <v>534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IFERROR(__xludf.DUMMYFUNCTION("IMPORTRANGE(""https://docs.google.com/spreadsheets/d/1XL5vhW3sbDhbH9Cz0tuDiY8C3ctxq1tqvaCgkFb8cCA/edit?usp=sharing"",""ศรีสะเกษ!J399"")"),109)</f>
        <v>109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IFERROR(__xludf.DUMMYFUNCTION("IMPORTRANGE(""https://docs.google.com/spreadsheets/d/1XL5vhW3sbDhbH9Cz0tuDiY8C3ctxq1tqvaCgkFb8cCA/edit?usp=sharing"",""ศรีสะเกษ!J400"")"),34)</f>
        <v>34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IFERROR(__xludf.DUMMYFUNCTION("IMPORTRANGE(""https://docs.google.com/spreadsheets/d/1XL5vhW3sbDhbH9Cz0tuDiY8C3ctxq1tqvaCgkFb8cCA/edit?usp=sharing"",""ศรีสะเกษ!J403"")"),426)</f>
        <v>426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IFERROR(__xludf.DUMMYFUNCTION("IMPORTRANGE(""https://docs.google.com/spreadsheets/d/1XL5vhW3sbDhbH9Cz0tuDiY8C3ctxq1tqvaCgkFb8cCA/edit?usp=sharing"",""ศรีสะเกษ!J404"")"),82)</f>
        <v>82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IFERROR(__xludf.DUMMYFUNCTION("IMPORTRANGE(""https://docs.google.com/spreadsheets/d/1XL5vhW3sbDhbH9Cz0tuDiY8C3ctxq1tqvaCgkFb8cCA/edit?usp=sharing"",""ศรีสะเกษ!J405"")"),361)</f>
        <v>361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IFERROR(__xludf.DUMMYFUNCTION("IMPORTRANGE(""https://docs.google.com/spreadsheets/d/1XL5vhW3sbDhbH9Cz0tuDiY8C3ctxq1tqvaCgkFb8cCA/edit?usp=sharing"",""ศรีสะเกษ!J406"")"),66)</f>
        <v>66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IFERROR(__xludf.DUMMYFUNCTION("IMPORTRANGE(""https://docs.google.com/spreadsheets/d/1XL5vhW3sbDhbH9Cz0tuDiY8C3ctxq1tqvaCgkFb8cCA/edit?usp=sharing"",""ศรีสะเกษ!J407"")"),65)</f>
        <v>65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IFERROR(__xludf.DUMMYFUNCTION("IMPORTRANGE(""https://docs.google.com/spreadsheets/d/1XL5vhW3sbDhbH9Cz0tuDiY8C3ctxq1tqvaCgkFb8cCA/edit?usp=sharing"",""ศรีสะเกษ!J408"")"),16)</f>
        <v>16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IFERROR(__xludf.DUMMYFUNCTION("IMPORTRANGE(""https://docs.google.com/spreadsheets/d/1XL5vhW3sbDhbH9Cz0tuDiY8C3ctxq1tqvaCgkFb8cCA/edit?usp=sharing"",""ศรีสะเกษ!J409"")"),374)</f>
        <v>374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IFERROR(__xludf.DUMMYFUNCTION("IMPORTRANGE(""https://docs.google.com/spreadsheets/d/1XL5vhW3sbDhbH9Cz0tuDiY8C3ctxq1tqvaCgkFb8cCA/edit?usp=sharing"",""ศรีสะเกษ!J410"")"),76)</f>
        <v>76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IFERROR(__xludf.DUMMYFUNCTION("IMPORTRANGE(""https://docs.google.com/spreadsheets/d/1XL5vhW3sbDhbH9Cz0tuDiY8C3ctxq1tqvaCgkFb8cCA/edit?usp=sharing"",""ศรีสะเกษ!J420"")"),144)</f>
        <v>144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IFERROR(__xludf.DUMMYFUNCTION("IMPORTRANGE(""https://docs.google.com/spreadsheets/d/1XL5vhW3sbDhbH9Cz0tuDiY8C3ctxq1tqvaCgkFb8cCA/edit?usp=sharing"",""ศรีสะเกษ!J421"")"),11)</f>
        <v>11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IFERROR(__xludf.DUMMYFUNCTION("IMPORTRANGE(""https://docs.google.com/spreadsheets/d/1XL5vhW3sbDhbH9Cz0tuDiY8C3ctxq1tqvaCgkFb8cCA/edit?usp=sharing"",""ศรีสะเกษ!J422"")"),114)</f>
        <v>114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IFERROR(__xludf.DUMMYFUNCTION("IMPORTRANGE(""https://docs.google.com/spreadsheets/d/1XL5vhW3sbDhbH9Cz0tuDiY8C3ctxq1tqvaCgkFb8cCA/edit?usp=sharing"",""ศรีสะเกษ!J423"")"),5)</f>
        <v>5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IFERROR(__xludf.DUMMYFUNCTION("IMPORTRANGE(""https://docs.google.com/spreadsheets/d/1XL5vhW3sbDhbH9Cz0tuDiY8C3ctxq1tqvaCgkFb8cCA/edit?usp=sharing"",""ศรีสะเกษ!J424"")"),28)</f>
        <v>28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IFERROR(__xludf.DUMMYFUNCTION("IMPORTRANGE(""https://docs.google.com/spreadsheets/d/1XL5vhW3sbDhbH9Cz0tuDiY8C3ctxq1tqvaCgkFb8cCA/edit?usp=sharing"",""ศรีสะเกษ!J425"")"),5)</f>
        <v>5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IFERROR(__xludf.DUMMYFUNCTION("IMPORTRANGE(""https://docs.google.com/spreadsheets/d/1XL5vhW3sbDhbH9Cz0tuDiY8C3ctxq1tqvaCgkFb8cCA/edit?usp=sharing"",""ศรีสะเกษ!J426"")"),2)</f>
        <v>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IFERROR(__xludf.DUMMYFUNCTION("IMPORTRANGE(""https://docs.google.com/spreadsheets/d/1XL5vhW3sbDhbH9Cz0tuDiY8C3ctxq1tqvaCgkFb8cCA/edit?usp=sharing"",""ศรีสะเกษ!M428"")"),32640)</f>
        <v>32640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IFERROR(__xludf.DUMMYFUNCTION("IMPORTRANGE(""https://docs.google.com/spreadsheets/d/1XL5vhW3sbDhbH9Cz0tuDiY8C3ctxq1tqvaCgkFb8cCA/edit?usp=sharing"",""ศรีสะเกษ!M430"")"),32640)</f>
        <v>32640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IFERROR(__xludf.DUMMYFUNCTION("IMPORTRANGE(""https://docs.google.com/spreadsheets/d/1XL5vhW3sbDhbH9Cz0tuDiY8C3ctxq1tqvaCgkFb8cCA/edit?usp=sharing"",""ศรีสะเกษ!M432"")"),32640)</f>
        <v>32640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IFERROR(__xludf.DUMMYFUNCTION("IMPORTRANGE(""https://docs.google.com/spreadsheets/d/1XL5vhW3sbDhbH9Cz0tuDiY8C3ctxq1tqvaCgkFb8cCA/edit?usp=sharing"",""ศรีสะเกษ!J459"")"),11461)</f>
        <v>11461</v>
      </c>
      <c r="K564" s="372">
        <f ca="1">IF(I564&gt;0,J564*100/I564,0)</f>
        <v>173.65151515151516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IFERROR(__xludf.DUMMYFUNCTION("IMPORTRANGE(""https://docs.google.com/spreadsheets/d/1XL5vhW3sbDhbH9Cz0tuDiY8C3ctxq1tqvaCgkFb8cCA/edit?usp=sharing"",""ศรีสะเกษ!M459"")"),189371.03)</f>
        <v>189371.03</v>
      </c>
      <c r="O564" s="373">
        <f t="shared" ref="O564:O568" ca="1" si="122">+IF(L564&gt;0,N564*100/L564,0)</f>
        <v>97.213054414784395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IFERROR(__xludf.DUMMYFUNCTION("IMPORTRANGE(""https://docs.google.com/spreadsheets/d/1XL5vhW3sbDhbH9Cz0tuDiY8C3ctxq1tqvaCgkFb8cCA/edit?usp=sharing"",""ศรีสะเกษ!M461"")"),189371.03)</f>
        <v>189371.03</v>
      </c>
      <c r="O566" s="169">
        <f t="shared" ca="1" si="122"/>
        <v>97.213054414784395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IFERROR(__xludf.DUMMYFUNCTION("IMPORTRANGE(""https://docs.google.com/spreadsheets/d/1XL5vhW3sbDhbH9Cz0tuDiY8C3ctxq1tqvaCgkFb8cCA/edit?usp=sharing"",""ศรีสะเกษ!M463"")"),189371.03)</f>
        <v>189371.03</v>
      </c>
      <c r="O568" s="169">
        <f t="shared" ca="1" si="122"/>
        <v>97.213054414784395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IFERROR(__xludf.DUMMYFUNCTION("IMPORTRANGE(""https://docs.google.com/spreadsheets/d/1XL5vhW3sbDhbH9Cz0tuDiY8C3ctxq1tqvaCgkFb8cCA/edit?usp=sharing"",""ศรีสะเกษ!M466"")"),93571.03)</f>
        <v>93571.03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IFERROR(__xludf.DUMMYFUNCTION("IMPORTRANGE(""https://docs.google.com/spreadsheets/d/1XL5vhW3sbDhbH9Cz0tuDiY8C3ctxq1tqvaCgkFb8cCA/edit?usp=sharing"",""ศรีสะเกษ!M467"")"),95800)</f>
        <v>95800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IFERROR(__xludf.DUMMYFUNCTION("IMPORTRANGE(""https://docs.google.com/spreadsheets/d/1XL5vhW3sbDhbH9Cz0tuDiY8C3ctxq1tqvaCgkFb8cCA/edit?usp=sharing"",""ศรีสะเกษ!J468"")"),11461)</f>
        <v>11461</v>
      </c>
      <c r="K573" s="202">
        <f ca="1">IF(I573&gt;0,J573*100/I573,0)</f>
        <v>173.65151515151516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IFERROR(__xludf.DUMMYFUNCTION("IMPORTRANGE(""https://docs.google.com/spreadsheets/d/1XL5vhW3sbDhbH9Cz0tuDiY8C3ctxq1tqvaCgkFb8cCA/edit?usp=sharing"",""ศรีสะเกษ!J472"")"),10999)</f>
        <v>10999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IFERROR(__xludf.DUMMYFUNCTION("IMPORTRANGE(""https://docs.google.com/spreadsheets/d/1XL5vhW3sbDhbH9Cz0tuDiY8C3ctxq1tqvaCgkFb8cCA/edit?usp=sharing"",""ศรีสะเกษ!J475"")"),235)</f>
        <v>235</v>
      </c>
      <c r="K580" s="372">
        <f ca="1">IF(I580&gt;0,J580*100/I580,0)</f>
        <v>156.66666666666666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IFERROR(__xludf.DUMMYFUNCTION("IMPORTRANGE(""https://docs.google.com/spreadsheets/d/1XL5vhW3sbDhbH9Cz0tuDiY8C3ctxq1tqvaCgkFb8cCA/edit?usp=sharing"",""ศรีสะเกษ!M475"")"),301042.6)</f>
        <v>301042.59999999998</v>
      </c>
      <c r="O580" s="373">
        <f t="shared" ref="O580:O584" ca="1" si="124">+IF(L580&gt;0,N580*100/L580,0)</f>
        <v>84.621953619114535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IFERROR(__xludf.DUMMYFUNCTION("IMPORTRANGE(""https://docs.google.com/spreadsheets/d/1XL5vhW3sbDhbH9Cz0tuDiY8C3ctxq1tqvaCgkFb8cCA/edit?usp=sharing"",""ศรีสะเกษ!M477"")"),301042.6)</f>
        <v>301042.59999999998</v>
      </c>
      <c r="O582" s="169">
        <f t="shared" ca="1" si="124"/>
        <v>84.621953619114535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IFERROR(__xludf.DUMMYFUNCTION("IMPORTRANGE(""https://docs.google.com/spreadsheets/d/1XL5vhW3sbDhbH9Cz0tuDiY8C3ctxq1tqvaCgkFb8cCA/edit?usp=sharing"",""ศรีสะเกษ!M479"")"),301042.6)</f>
        <v>301042.59999999998</v>
      </c>
      <c r="O584" s="169">
        <f t="shared" ca="1" si="124"/>
        <v>84.621953619114535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IFERROR(__xludf.DUMMYFUNCTION("IMPORTRANGE(""https://docs.google.com/spreadsheets/d/1XL5vhW3sbDhbH9Cz0tuDiY8C3ctxq1tqvaCgkFb8cCA/edit?usp=sharing"",""ศรีสะเกษ!M482"")"),126322.6)</f>
        <v>126322.6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IFERROR(__xludf.DUMMYFUNCTION("IMPORTRANGE(""https://docs.google.com/spreadsheets/d/1XL5vhW3sbDhbH9Cz0tuDiY8C3ctxq1tqvaCgkFb8cCA/edit?usp=sharing"",""ศรีสะเกษ!M483"")"),174720)</f>
        <v>174720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IFERROR(__xludf.DUMMYFUNCTION("IMPORTRANGE(""https://docs.google.com/spreadsheets/d/1XL5vhW3sbDhbH9Cz0tuDiY8C3ctxq1tqvaCgkFb8cCA/edit?usp=sharing"",""ศรีสะเกษ!J484"")"),27)</f>
        <v>27</v>
      </c>
      <c r="K589" s="163">
        <f t="shared" ref="K589:K596" ca="1" si="125">IF(I589&gt;0,J589*100/I589,0)</f>
        <v>18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IFERROR(__xludf.DUMMYFUNCTION("IMPORTRANGE(""https://docs.google.com/spreadsheets/d/1XL5vhW3sbDhbH9Cz0tuDiY8C3ctxq1tqvaCgkFb8cCA/edit?usp=sharing"",""ศรีสะเกษ!J485"")"),12.68)</f>
        <v>12.68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IFERROR(__xludf.DUMMYFUNCTION("IMPORTRANGE(""https://docs.google.com/spreadsheets/d/1XL5vhW3sbDhbH9Cz0tuDiY8C3ctxq1tqvaCgkFb8cCA/edit?usp=sharing"",""ศรีสะเกษ!J486"")"),183)</f>
        <v>183</v>
      </c>
      <c r="K591" s="163">
        <f t="shared" ca="1" si="125"/>
        <v>122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IFERROR(__xludf.DUMMYFUNCTION("IMPORTRANGE(""https://docs.google.com/spreadsheets/d/1XL5vhW3sbDhbH9Cz0tuDiY8C3ctxq1tqvaCgkFb8cCA/edit?usp=sharing"",""ศรีสะเกษ!J487"")"),111.32)</f>
        <v>111.32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IFERROR(__xludf.DUMMYFUNCTION("IMPORTRANGE(""https://docs.google.com/spreadsheets/d/1XL5vhW3sbDhbH9Cz0tuDiY8C3ctxq1tqvaCgkFb8cCA/edit?usp=sharing"",""ศรีสะเกษ!J488"")"),167)</f>
        <v>167</v>
      </c>
      <c r="K593" s="163">
        <f t="shared" ca="1" si="125"/>
        <v>111.33333333333333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IFERROR(__xludf.DUMMYFUNCTION("IMPORTRANGE(""https://docs.google.com/spreadsheets/d/1XL5vhW3sbDhbH9Cz0tuDiY8C3ctxq1tqvaCgkFb8cCA/edit?usp=sharing"",""ศรีสะเกษ!J489"")"),104.52)</f>
        <v>104.52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IFERROR(__xludf.DUMMYFUNCTION("IMPORTRANGE(""https://docs.google.com/spreadsheets/d/1XL5vhW3sbDhbH9Cz0tuDiY8C3ctxq1tqvaCgkFb8cCA/edit?usp=sharing"",""ศรีสะเกษ!J490"")"),235)</f>
        <v>235</v>
      </c>
      <c r="K595" s="163">
        <f t="shared" ca="1" si="125"/>
        <v>156.66666666666666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IFERROR(__xludf.DUMMYFUNCTION("IMPORTRANGE(""https://docs.google.com/spreadsheets/d/1XL5vhW3sbDhbH9Cz0tuDiY8C3ctxq1tqvaCgkFb8cCA/edit?usp=sharing"",""ศรีสะเกษ!J491"")"),128.05)</f>
        <v>128.05000000000001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IFERROR(__xludf.DUMMYFUNCTION("IMPORTRANGE(""https://docs.google.com/spreadsheets/d/1XL5vhW3sbDhbH9Cz0tuDiY8C3ctxq1tqvaCgkFb8cCA/edit?usp=sharing"",""ศรีสะเกษ!L492"")"),4200)</f>
        <v>4200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IFERROR(__xludf.DUMMYFUNCTION("IMPORTRANGE(""https://docs.google.com/spreadsheets/d/1XL5vhW3sbDhbH9Cz0tuDiY8C3ctxq1tqvaCgkFb8cCA/edit?usp=sharing"",""ศรีสะเกษ!L494"")"),4200)</f>
        <v>4200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IFERROR(__xludf.DUMMYFUNCTION("IMPORTRANGE(""https://docs.google.com/spreadsheets/d/1XL5vhW3sbDhbH9Cz0tuDiY8C3ctxq1tqvaCgkFb8cCA/edit?usp=sharing"",""ศรีสะเกษ!L496"")"),4200)</f>
        <v>4200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IFERROR(__xludf.DUMMYFUNCTION("IMPORTRANGE(""https://docs.google.com/spreadsheets/d/1XL5vhW3sbDhbH9Cz0tuDiY8C3ctxq1tqvaCgkFb8cCA/edit?usp=sharing"",""ศรีสะเกษ!J523"")"),8576293.38)</f>
        <v>8576293.3800000008</v>
      </c>
      <c r="K628" s="343">
        <f t="shared" ref="K628:K635" ca="1" si="129">IF(I628&gt;0,J628*100/I628,0)</f>
        <v>95.495853949815654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IFERROR(__xludf.DUMMYFUNCTION("IMPORTRANGE(""https://docs.google.com/spreadsheets/d/1XL5vhW3sbDhbH9Cz0tuDiY8C3ctxq1tqvaCgkFb8cCA/edit?usp=sharing"",""ศรีสะเกษ!J524"")"),658)</f>
        <v>658</v>
      </c>
      <c r="K629" s="343">
        <f t="shared" ca="1" si="129"/>
        <v>94.676258992805757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IFERROR(__xludf.DUMMYFUNCTION("IMPORTRANGE(""https://docs.google.com/spreadsheets/d/1XL5vhW3sbDhbH9Cz0tuDiY8C3ctxq1tqvaCgkFb8cCA/edit?usp=sharing"",""ศรีสะเกษ!J525"")"),4966488.07)</f>
        <v>4966488.07</v>
      </c>
      <c r="K630" s="343">
        <f t="shared" ca="1" si="129"/>
        <v>21.626139971158633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IFERROR(__xludf.DUMMYFUNCTION("IMPORTRANGE(""https://docs.google.com/spreadsheets/d/1XL5vhW3sbDhbH9Cz0tuDiY8C3ctxq1tqvaCgkFb8cCA/edit?usp=sharing"",""ศรีสะเกษ!J526"")"),652)</f>
        <v>652</v>
      </c>
      <c r="K631" s="343">
        <f t="shared" ca="1" si="129"/>
        <v>46.80545585068198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IFERROR(__xludf.DUMMYFUNCTION("IMPORTRANGE(""https://docs.google.com/spreadsheets/d/1XL5vhW3sbDhbH9Cz0tuDiY8C3ctxq1tqvaCgkFb8cCA/edit?usp=sharing"",""ศรีสะเกษ!J527"")"),720327.36)</f>
        <v>720327.36</v>
      </c>
      <c r="K632" s="343">
        <f t="shared" ca="1" si="129"/>
        <v>38.78896981604732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IFERROR(__xludf.DUMMYFUNCTION("IMPORTRANGE(""https://docs.google.com/spreadsheets/d/1XL5vhW3sbDhbH9Cz0tuDiY8C3ctxq1tqvaCgkFb8cCA/edit?usp=sharing"",""ศรีสะเกษ!J528"")"),81)</f>
        <v>81</v>
      </c>
      <c r="K633" s="343">
        <f t="shared" ca="1" si="129"/>
        <v>77.142857142857139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7522368.3300000001</v>
      </c>
      <c r="M8" s="23">
        <f t="shared" ca="1" si="0"/>
        <v>5234192.33</v>
      </c>
      <c r="N8" s="23">
        <f t="shared" ca="1" si="0"/>
        <v>7481694.9700000007</v>
      </c>
      <c r="O8" s="22">
        <f t="shared" ref="O8:O16" ca="1" si="1">IF(L8&gt;0,N8*100/L8,0)</f>
        <v>99.459301137411884</v>
      </c>
      <c r="P8" s="22">
        <f t="shared" ref="P8:P16" ca="1" si="2">IF(M8&gt;0,N8*100/M8,0)</f>
        <v>142.93886235548399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7522368.3300000001</v>
      </c>
      <c r="M10" s="30">
        <f t="shared" ca="1" si="4"/>
        <v>5234192.33</v>
      </c>
      <c r="N10" s="30">
        <f t="shared" ca="1" si="4"/>
        <v>7481694.9700000007</v>
      </c>
      <c r="O10" s="29">
        <f t="shared" ca="1" si="1"/>
        <v>99.459301137411884</v>
      </c>
      <c r="P10" s="29">
        <f t="shared" ca="1" si="2"/>
        <v>142.93886235548399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7268348.3300000001</v>
      </c>
      <c r="M12" s="38">
        <f t="shared" ca="1" si="6"/>
        <v>4980172.33</v>
      </c>
      <c r="N12" s="38">
        <f t="shared" ca="1" si="6"/>
        <v>7228074.9700000007</v>
      </c>
      <c r="O12" s="38">
        <f t="shared" ca="1" si="1"/>
        <v>99.445907678450538</v>
      </c>
      <c r="P12" s="38">
        <f t="shared" ca="1" si="2"/>
        <v>145.13704528774812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2663202.33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4605146</v>
      </c>
      <c r="M14" s="38">
        <f t="shared" si="8"/>
        <v>0</v>
      </c>
      <c r="N14" s="38">
        <f t="shared" ca="1" si="8"/>
        <v>2247902.64</v>
      </c>
      <c r="O14" s="38">
        <f t="shared" ca="1" si="1"/>
        <v>48.812841981557156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254020</v>
      </c>
      <c r="M16" s="38">
        <f t="shared" ca="1" si="10"/>
        <v>254020</v>
      </c>
      <c r="N16" s="38">
        <f t="shared" ca="1" si="10"/>
        <v>253620</v>
      </c>
      <c r="O16" s="49">
        <f t="shared" ca="1" si="1"/>
        <v>99.842532084087864</v>
      </c>
      <c r="P16" s="49">
        <f t="shared" ca="1" si="2"/>
        <v>99.842532084087864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5234192.33</v>
      </c>
      <c r="M18" s="23">
        <f t="shared" ca="1" si="11"/>
        <v>5234192.33</v>
      </c>
      <c r="N18" s="23">
        <f t="shared" ca="1" si="11"/>
        <v>5233792.33</v>
      </c>
      <c r="O18" s="22">
        <f t="shared" ref="O18:O20" ca="1" si="12">IF(L18&gt;0,N18*100/L18,0)</f>
        <v>99.992357942261549</v>
      </c>
      <c r="P18" s="22">
        <f t="shared" ref="P18:P26" ca="1" si="13">IF(M18&gt;0,N18*100/M18,0)</f>
        <v>99.992357942261549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5234192.33</v>
      </c>
      <c r="M20" s="30">
        <f t="shared" ca="1" si="15"/>
        <v>5234192.33</v>
      </c>
      <c r="N20" s="30">
        <f t="shared" ca="1" si="15"/>
        <v>5233792.33</v>
      </c>
      <c r="O20" s="29">
        <f t="shared" ca="1" si="12"/>
        <v>99.992357942261549</v>
      </c>
      <c r="P20" s="29">
        <f t="shared" ca="1" si="13"/>
        <v>99.992357942261549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4980172.33</v>
      </c>
      <c r="M22" s="41">
        <f t="shared" ca="1" si="18"/>
        <v>4980172.33</v>
      </c>
      <c r="N22" s="38">
        <f t="shared" ca="1" si="18"/>
        <v>4980172.33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2663202.33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2316970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254020</v>
      </c>
      <c r="M26" s="49">
        <f t="shared" ca="1" si="22"/>
        <v>254020</v>
      </c>
      <c r="N26" s="49">
        <f t="shared" ca="1" si="22"/>
        <v>253620</v>
      </c>
      <c r="O26" s="49">
        <f t="shared" ca="1" si="17"/>
        <v>99.842532084087864</v>
      </c>
      <c r="P26" s="49">
        <f t="shared" ca="1" si="13"/>
        <v>99.842532084087864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2288176</v>
      </c>
      <c r="M28" s="23">
        <f t="shared" si="23"/>
        <v>0</v>
      </c>
      <c r="N28" s="23">
        <f t="shared" ca="1" si="23"/>
        <v>2247902.64</v>
      </c>
      <c r="O28" s="22">
        <f t="shared" ref="O28:O30" ca="1" si="24">IF(L28&gt;0,N28*100/L28,0)</f>
        <v>98.239936088832323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2288176</v>
      </c>
      <c r="M30" s="30">
        <f t="shared" si="27"/>
        <v>0</v>
      </c>
      <c r="N30" s="30">
        <f t="shared" ca="1" si="27"/>
        <v>2247902.64</v>
      </c>
      <c r="O30" s="29">
        <f t="shared" ca="1" si="24"/>
        <v>98.239936088832323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2288176</v>
      </c>
      <c r="M32" s="38">
        <f t="shared" si="30"/>
        <v>0</v>
      </c>
      <c r="N32" s="38">
        <f t="shared" ca="1" si="30"/>
        <v>2247902.64</v>
      </c>
      <c r="O32" s="38">
        <f t="shared" ca="1" si="29"/>
        <v>98.239936088832323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2288176</v>
      </c>
      <c r="M34" s="38">
        <f t="shared" si="32"/>
        <v>0</v>
      </c>
      <c r="N34" s="38">
        <f t="shared" ca="1" si="32"/>
        <v>2247902.64</v>
      </c>
      <c r="O34" s="38">
        <f t="shared" ca="1" si="29"/>
        <v>98.239936088832323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5234192.33</v>
      </c>
      <c r="M37" s="54">
        <f t="shared" ca="1" si="33"/>
        <v>5234192.33</v>
      </c>
      <c r="N37" s="54">
        <f t="shared" ca="1" si="33"/>
        <v>5233792.33</v>
      </c>
      <c r="O37" s="55">
        <f t="shared" ca="1" si="29"/>
        <v>99.992357942261549</v>
      </c>
      <c r="P37" s="55">
        <f t="shared" ca="1" si="25"/>
        <v>99.992357942261549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1149720</v>
      </c>
      <c r="M41" s="78">
        <f t="shared" ca="1" si="34"/>
        <v>1149720</v>
      </c>
      <c r="N41" s="78">
        <f t="shared" ca="1" si="34"/>
        <v>1149720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1149720</v>
      </c>
      <c r="M43" s="78">
        <f t="shared" ca="1" si="38"/>
        <v>1149720</v>
      </c>
      <c r="N43" s="78">
        <f t="shared" ca="1" si="38"/>
        <v>1149720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988100</v>
      </c>
      <c r="M45" s="623">
        <f ca="1">IFERROR(__xludf.DUMMYFUNCTION("IMPORTRANGE(""https://docs.google.com/spreadsheets/d/1Yj_ptqi66GCucihVvJfMjLAmec39IyEx_6qawtMGysU/edit?usp=sharing"",""สบก!Q51"")"),988100)</f>
        <v>988100</v>
      </c>
      <c r="N45" s="623">
        <f ca="1">IFERROR(__xludf.DUMMYFUNCTION("IMPORTRANGE(""https://docs.google.com/spreadsheets/d/1Yj_ptqi66GCucihVvJfMjLAmec39IyEx_6qawtMGysU/edit?usp=sharing"",""สบก!R51"")"),988100)</f>
        <v>988100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IFERROR(__xludf.DUMMYFUNCTION("IMPORTRANGE(""https://docs.google.com/spreadsheets/d/1Yj_ptqi66GCucihVvJfMjLAmec39IyEx_6qawtMGysU/edit?usp=sharing"",""สบก!M51"")"),988100)</f>
        <v>988100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IFERROR(__xludf.DUMMYFUNCTION("IMPORTRANGE(""https://docs.google.com/spreadsheets/d/1Yj_ptqi66GCucihVvJfMjLAmec39IyEx_6qawtMGysU/edit?usp=sharing"",""สบก!O51"")"),161620)</f>
        <v>161620</v>
      </c>
      <c r="M49" s="626">
        <f ca="1">L49</f>
        <v>161620</v>
      </c>
      <c r="N49" s="623">
        <f ca="1">IFERROR(__xludf.DUMMYFUNCTION("IMPORTRANGE(""https://docs.google.com/spreadsheets/d/1Yj_ptqi66GCucihVvJfMjLAmec39IyEx_6qawtMGysU/edit?usp=sharing"",""สบก!S51"")"),161620)</f>
        <v>161620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900102.33</v>
      </c>
      <c r="M53" s="121">
        <f t="shared" ca="1" si="39"/>
        <v>900102.33</v>
      </c>
      <c r="N53" s="121">
        <f t="shared" ca="1" si="39"/>
        <v>900102.33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900102.33</v>
      </c>
      <c r="M55" s="121">
        <f t="shared" ca="1" si="43"/>
        <v>900102.33</v>
      </c>
      <c r="N55" s="121">
        <f t="shared" ca="1" si="43"/>
        <v>900102.33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900102.33</v>
      </c>
      <c r="M57" s="623">
        <f ca="1">IFERROR(__xludf.DUMMYFUNCTION("IMPORTRANGE(""https://docs.google.com/spreadsheets/d/1Yj_ptqi66GCucihVvJfMjLAmec39IyEx_6qawtMGysU/edit?usp=sharing"",""สบก!Z51"")"),900102.33)</f>
        <v>900102.33</v>
      </c>
      <c r="N57" s="623">
        <f ca="1">IFERROR(__xludf.DUMMYFUNCTION("IMPORTRANGE(""https://docs.google.com/spreadsheets/d/1Yj_ptqi66GCucihVvJfMjLAmec39IyEx_6qawtMGysU/edit?usp=sharing"",""สบก!AA51"")"),900102.33)</f>
        <v>900102.33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IFERROR(__xludf.DUMMYFUNCTION("IMPORTRANGE(""https://docs.google.com/spreadsheets/d/1Yj_ptqi66GCucihVvJfMjLAmec39IyEx_6qawtMGysU/edit?usp=sharing"",""สบก!V51"")"),900102.33)</f>
        <v>900102.33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583620</v>
      </c>
      <c r="M66" s="152">
        <f t="shared" ca="1" si="45"/>
        <v>583620</v>
      </c>
      <c r="N66" s="152">
        <f t="shared" ca="1" si="45"/>
        <v>583620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583620</v>
      </c>
      <c r="M68" s="157">
        <f t="shared" ca="1" si="49"/>
        <v>583620</v>
      </c>
      <c r="N68" s="157">
        <f t="shared" ca="1" si="49"/>
        <v>583620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583620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IFERROR(__xludf.DUMMYFUNCTION("IMPORTRANGE(""https://docs.google.com/spreadsheets/d/1Yj_ptqi66GCucihVvJfMjLAmec39IyEx_6qawtMGysU/edit?usp=sharing"",""สบก!AJ51"")"),583620)</f>
        <v>583620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214100</v>
      </c>
      <c r="O94" s="151">
        <f t="shared" ref="O94:O96" ca="1" si="53">IF(L94&gt;0,N94*100/L94,0)</f>
        <v>99.813519813519818</v>
      </c>
      <c r="P94" s="151">
        <f t="shared" ref="P94:P96" ca="1" si="54">IF(M94&gt;0,N94*100/M94,0)</f>
        <v>99.813519813519818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214100</v>
      </c>
      <c r="O96" s="156">
        <f t="shared" ca="1" si="53"/>
        <v>99.813519813519818</v>
      </c>
      <c r="P96" s="156">
        <f t="shared" ca="1" si="54"/>
        <v>99.813519813519818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99.567099567099561</v>
      </c>
      <c r="P102" s="626">
        <f ca="1">IF(M102&gt;0,N102*100/M102,0)</f>
        <v>99.567099567099561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627500</v>
      </c>
      <c r="M140" s="152">
        <f t="shared" ca="1" si="64"/>
        <v>627500</v>
      </c>
      <c r="N140" s="152">
        <f t="shared" ca="1" si="64"/>
        <v>627500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627500</v>
      </c>
      <c r="M142" s="157">
        <f t="shared" ca="1" si="68"/>
        <v>627500</v>
      </c>
      <c r="N142" s="157">
        <f t="shared" ca="1" si="68"/>
        <v>627500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627500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IFERROR(__xludf.DUMMYFUNCTION("IMPORTRANGE(""https://docs.google.com/spreadsheets/d/1Yj_ptqi66GCucihVvJfMjLAmec39IyEx_6qawtMGysU/edit?usp=sharing"",""สบก!BK51"")"),627500)</f>
        <v>627500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IFERROR(__xludf.DUMMYFUNCTION("IMPORTRANGE(""https://docs.google.com/spreadsheets/d/1Yj_ptqi66GCucihVvJfMjLAmec39IyEx_6qawtMGysU/edit?usp=sharing"",""สบก!BG51"")"),363500)</f>
        <v>363500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56210</v>
      </c>
      <c r="M220" s="152">
        <f t="shared" ca="1" si="72"/>
        <v>56210</v>
      </c>
      <c r="N220" s="152">
        <f t="shared" ca="1" si="72"/>
        <v>56210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56210</v>
      </c>
      <c r="M222" s="157">
        <f t="shared" ca="1" si="76"/>
        <v>56210</v>
      </c>
      <c r="N222" s="157">
        <f t="shared" ca="1" si="76"/>
        <v>56210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56210</v>
      </c>
      <c r="M224" s="627">
        <f ca="1">IFERROR(__xludf.DUMMYFUNCTION("IMPORTRANGE(""https://docs.google.com/spreadsheets/d/1Yj_ptqi66GCucihVvJfMjLAmec39IyEx_6qawtMGysU/edit?usp=sharing"",""สบก!BS51"")"),56210)</f>
        <v>56210</v>
      </c>
      <c r="N224" s="628">
        <f ca="1">IFERROR(__xludf.DUMMYFUNCTION("IMPORTRANGE(""https://docs.google.com/spreadsheets/d/1Yj_ptqi66GCucihVvJfMjLAmec39IyEx_6qawtMGysU/edit?usp=sharing"",""สบก!BT51"")"),56210)</f>
        <v>56210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IFERROR(__xludf.DUMMYFUNCTION("IMPORTRANGE(""https://docs.google.com/spreadsheets/d/1Yj_ptqi66GCucihVvJfMjLAmec39IyEx_6qawtMGysU/edit?usp=sharing"",""สบก!BP51"")"),56210)</f>
        <v>56210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IFERROR(__xludf.DUMMYFUNCTION("IMPORTRANGE(""https://docs.google.com/spreadsheets/d/1XL5vhW3sbDhbH9Cz0tuDiY8C3ctxq1tqvaCgkFb8cCA/edit?usp=sharing"",""สกลนคร!J228"")"),1550)</f>
        <v>1550</v>
      </c>
      <c r="K328" s="318">
        <f ca="1">IF(I328&gt;0,J328*100/I328,0)</f>
        <v>113.97058823529412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1613540</v>
      </c>
      <c r="M329" s="152">
        <f t="shared" ca="1" si="98"/>
        <v>1613540</v>
      </c>
      <c r="N329" s="152">
        <f t="shared" ca="1" si="98"/>
        <v>1613540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1613540</v>
      </c>
      <c r="M331" s="157">
        <f t="shared" ca="1" si="102"/>
        <v>1613540</v>
      </c>
      <c r="N331" s="157">
        <f t="shared" ca="1" si="102"/>
        <v>1613540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1613540</v>
      </c>
      <c r="M333" s="627">
        <f ca="1">IFERROR(__xludf.DUMMYFUNCTION("IMPORTRANGE(""https://docs.google.com/spreadsheets/d/1Yj_ptqi66GCucihVvJfMjLAmec39IyEx_6qawtMGysU/edit?usp=sharing"",""สบก!DL51"")"),1613540)</f>
        <v>1613540</v>
      </c>
      <c r="N333" s="628">
        <f ca="1">IFERROR(__xludf.DUMMYFUNCTION("IMPORTRANGE(""https://docs.google.com/spreadsheets/d/1Yj_ptqi66GCucihVvJfMjLAmec39IyEx_6qawtMGysU/edit?usp=sharing"",""สบก!DM51"")"),1613540)</f>
        <v>1613540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IFERROR(__xludf.DUMMYFUNCTION("IMPORTRANGE(""https://docs.google.com/spreadsheets/d/1Yj_ptqi66GCucihVvJfMjLAmec39IyEx_6qawtMGysU/edit?usp=sharing"",""สบก!DI51"")"),1307540)</f>
        <v>1307540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IFERROR(__xludf.DUMMYFUNCTION("IMPORTRANGE(""https://docs.google.com/spreadsheets/d/1XL5vhW3sbDhbH9Cz0tuDiY8C3ctxq1tqvaCgkFb8cCA/edit?usp=sharing"",""สกลนคร!J234"")"),1078)</f>
        <v>1078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IFERROR(__xludf.DUMMYFUNCTION("IMPORTRANGE(""https://docs.google.com/spreadsheets/d/1XL5vhW3sbDhbH9Cz0tuDiY8C3ctxq1tqvaCgkFb8cCA/edit?usp=sharing"",""สกลนคร!J235"")"),8318.73)</f>
        <v>8318.73</v>
      </c>
      <c r="K340" s="343">
        <f t="shared" ca="1" si="103"/>
        <v>98.797268408551062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IFERROR(__xludf.DUMMYFUNCTION("IMPORTRANGE(""https://docs.google.com/spreadsheets/d/1XL5vhW3sbDhbH9Cz0tuDiY8C3ctxq1tqvaCgkFb8cCA/edit?usp=sharing"",""สกลนคร!J236"")"),1619)</f>
        <v>1619</v>
      </c>
      <c r="K341" s="343">
        <f t="shared" ca="1" si="103"/>
        <v>119.04411764705883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IFERROR(__xludf.DUMMYFUNCTION("IMPORTRANGE(""https://docs.google.com/spreadsheets/d/1XL5vhW3sbDhbH9Cz0tuDiY8C3ctxq1tqvaCgkFb8cCA/edit?usp=sharing"",""สกลนคร!J237"")"),14815.71)</f>
        <v>14815.71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IFERROR(__xludf.DUMMYFUNCTION("IMPORTRANGE(""https://docs.google.com/spreadsheets/d/1XL5vhW3sbDhbH9Cz0tuDiY8C3ctxq1tqvaCgkFb8cCA/edit?usp=sharing"",""สกลนคร!J240"")"),1550)</f>
        <v>1550</v>
      </c>
      <c r="K345" s="343">
        <f t="shared" ca="1" si="103"/>
        <v>113.97058823529412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IFERROR(__xludf.DUMMYFUNCTION("IMPORTRANGE(""https://docs.google.com/spreadsheets/d/1XL5vhW3sbDhbH9Cz0tuDiY8C3ctxq1tqvaCgkFb8cCA/edit?usp=sharing"",""สกลนคร!J241"")"),14472.8699999999)</f>
        <v>14472.869999999901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IFERROR(__xludf.DUMMYFUNCTION("IMPORTRANGE(""https://docs.google.com/spreadsheets/d/1XL5vhW3sbDhbH9Cz0tuDiY8C3ctxq1tqvaCgkFb8cCA/edit?usp=sharing"",""สกลนคร!L242"")"),2288176)</f>
        <v>2288176</v>
      </c>
      <c r="M347" s="358"/>
      <c r="N347" s="358">
        <f ca="1">IFERROR(__xludf.DUMMYFUNCTION("IMPORTRANGE(""https://docs.google.com/spreadsheets/d/1XL5vhW3sbDhbH9Cz0tuDiY8C3ctxq1tqvaCgkFb8cCA/edit?usp=sharing"",""สกลนคร!M242"")"),2247902.64)</f>
        <v>2247902.64</v>
      </c>
      <c r="O347" s="358">
        <f ca="1">+IF(L347&gt;0,N347*100/L347,0)</f>
        <v>98.239936088832323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IFERROR(__xludf.DUMMYFUNCTION("IMPORTRANGE(""https://docs.google.com/spreadsheets/d/1XL5vhW3sbDhbH9Cz0tuDiY8C3ctxq1tqvaCgkFb8cCA/edit?usp=sharing"",""สกลนคร!L244"")"),396320)</f>
        <v>396320</v>
      </c>
      <c r="M349" s="373"/>
      <c r="N349" s="373">
        <f ca="1">IFERROR(__xludf.DUMMYFUNCTION("IMPORTRANGE(""https://docs.google.com/spreadsheets/d/1XL5vhW3sbDhbH9Cz0tuDiY8C3ctxq1tqvaCgkFb8cCA/edit?usp=sharing"",""สกลนคร!M244"")"),396320)</f>
        <v>396320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IFERROR(__xludf.DUMMYFUNCTION("IMPORTRANGE(""https://docs.google.com/spreadsheets/d/1XL5vhW3sbDhbH9Cz0tuDiY8C3ctxq1tqvaCgkFb8cCA/edit?usp=sharing"",""สกลนคร!L247"")"),396320)</f>
        <v>396320</v>
      </c>
      <c r="M352" s="165"/>
      <c r="N352" s="164">
        <f ca="1">IFERROR(__xludf.DUMMYFUNCTION("IMPORTRANGE(""https://docs.google.com/spreadsheets/d/1XL5vhW3sbDhbH9Cz0tuDiY8C3ctxq1tqvaCgkFb8cCA/edit?usp=sharing"",""สกลนคร!M247"")"),396320)</f>
        <v>396320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IFERROR(__xludf.DUMMYFUNCTION("IMPORTRANGE(""https://docs.google.com/spreadsheets/d/1XL5vhW3sbDhbH9Cz0tuDiY8C3ctxq1tqvaCgkFb8cCA/edit?usp=sharing"",""สกลนคร!L249"")"),396320)</f>
        <v>396320</v>
      </c>
      <c r="M354" s="169"/>
      <c r="N354" s="168">
        <f ca="1">IFERROR(__xludf.DUMMYFUNCTION("IMPORTRANGE(""https://docs.google.com/spreadsheets/d/1XL5vhW3sbDhbH9Cz0tuDiY8C3ctxq1tqvaCgkFb8cCA/edit?usp=sharing"",""สกลนคร!M249"")"),396320)</f>
        <v>396320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IFERROR(__xludf.DUMMYFUNCTION("IMPORTRANGE(""https://docs.google.com/spreadsheets/d/1XL5vhW3sbDhbH9Cz0tuDiY8C3ctxq1tqvaCgkFb8cCA/edit?usp=sharing"",""สกลนคร!M251"")"),111400)</f>
        <v>111400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IFERROR(__xludf.DUMMYFUNCTION("IMPORTRANGE(""https://docs.google.com/spreadsheets/d/1XL5vhW3sbDhbH9Cz0tuDiY8C3ctxq1tqvaCgkFb8cCA/edit?usp=sharing"",""สกลนคร!M252"")"),156000)</f>
        <v>156000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IFERROR(__xludf.DUMMYFUNCTION("IMPORTRANGE(""https://docs.google.com/spreadsheets/d/1XL5vhW3sbDhbH9Cz0tuDiY8C3ctxq1tqvaCgkFb8cCA/edit?usp=sharing"",""สกลนคร!M253"")"),54580)</f>
        <v>54580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IFERROR(__xludf.DUMMYFUNCTION("IMPORTRANGE(""https://docs.google.com/spreadsheets/d/1XL5vhW3sbDhbH9Cz0tuDiY8C3ctxq1tqvaCgkFb8cCA/edit?usp=sharing"",""สกลนคร!M275"")"),419866.64)</f>
        <v>419866.64</v>
      </c>
      <c r="O380" s="373">
        <f ca="1">+IF(L380&gt;0,N380*100/L380,0)</f>
        <v>91.247585517451213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IFERROR(__xludf.DUMMYFUNCTION("IMPORTRANGE(""https://docs.google.com/spreadsheets/d/1XL5vhW3sbDhbH9Cz0tuDiY8C3ctxq1tqvaCgkFb8cCA/edit?usp=sharing"",""สกลนคร!M278"")"),419866.64)</f>
        <v>419866.64</v>
      </c>
      <c r="O383" s="165">
        <f t="shared" ca="1" si="109"/>
        <v>91.247585517451213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IFERROR(__xludf.DUMMYFUNCTION("IMPORTRANGE(""https://docs.google.com/spreadsheets/d/1XL5vhW3sbDhbH9Cz0tuDiY8C3ctxq1tqvaCgkFb8cCA/edit?usp=sharing"",""สกลนคร!M280"")"),419866.64)</f>
        <v>419866.64</v>
      </c>
      <c r="O385" s="169">
        <f t="shared" ca="1" si="109"/>
        <v>91.247585517451213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IFERROR(__xludf.DUMMYFUNCTION("IMPORTRANGE(""https://docs.google.com/spreadsheets/d/1XL5vhW3sbDhbH9Cz0tuDiY8C3ctxq1tqvaCgkFb8cCA/edit?usp=sharing"",""สกลนคร!M281"")"),80826.64)</f>
        <v>80826.64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IFERROR(__xludf.DUMMYFUNCTION("IMPORTRANGE(""https://docs.google.com/spreadsheets/d/1XL5vhW3sbDhbH9Cz0tuDiY8C3ctxq1tqvaCgkFb8cCA/edit?usp=sharing"",""สกลนคร!M282"")"),302400)</f>
        <v>302400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IFERROR(__xludf.DUMMYFUNCTION("IMPORTRANGE(""https://docs.google.com/spreadsheets/d/1XL5vhW3sbDhbH9Cz0tuDiY8C3ctxq1tqvaCgkFb8cCA/edit?usp=sharing"",""สกลนคร!M296"")"),208700)</f>
        <v>208700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IFERROR(__xludf.DUMMYFUNCTION("IMPORTRANGE(""https://docs.google.com/spreadsheets/d/1XL5vhW3sbDhbH9Cz0tuDiY8C3ctxq1tqvaCgkFb8cCA/edit?usp=sharing"",""สกลนคร!M299"")"),208700)</f>
        <v>208700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IFERROR(__xludf.DUMMYFUNCTION("IMPORTRANGE(""https://docs.google.com/spreadsheets/d/1XL5vhW3sbDhbH9Cz0tuDiY8C3ctxq1tqvaCgkFb8cCA/edit?usp=sharing"",""สกลนคร!M301"")"),208700)</f>
        <v>208700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IFERROR(__xludf.DUMMYFUNCTION("IMPORTRANGE(""https://docs.google.com/spreadsheets/d/1XL5vhW3sbDhbH9Cz0tuDiY8C3ctxq1tqvaCgkFb8cCA/edit?usp=sharing"",""สกลนคร!M305"")"),33040)</f>
        <v>33040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IFERROR(__xludf.DUMMYFUNCTION("IMPORTRANGE(""https://docs.google.com/spreadsheets/d/1XL5vhW3sbDhbH9Cz0tuDiY8C3ctxq1tqvaCgkFb8cCA/edit?usp=sharing"",""สกลนคร!M330"")"),121000)</f>
        <v>121000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IFERROR(__xludf.DUMMYFUNCTION("IMPORTRANGE(""https://docs.google.com/spreadsheets/d/1XL5vhW3sbDhbH9Cz0tuDiY8C3ctxq1tqvaCgkFb8cCA/edit?usp=sharing"",""สกลนคร!M332"")"),121000)</f>
        <v>121000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IFERROR(__xludf.DUMMYFUNCTION("IMPORTRANGE(""https://docs.google.com/spreadsheets/d/1XL5vhW3sbDhbH9Cz0tuDiY8C3ctxq1tqvaCgkFb8cCA/edit?usp=sharing"",""สกลนคร!M334"")"),121000)</f>
        <v>121000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IFERROR(__xludf.DUMMYFUNCTION("IMPORTRANGE(""https://docs.google.com/spreadsheets/d/1XL5vhW3sbDhbH9Cz0tuDiY8C3ctxq1tqvaCgkFb8cCA/edit?usp=sharing"",""สกลนคร!J350"")"),46277.1)</f>
        <v>46277.1</v>
      </c>
      <c r="K455" s="372">
        <f ca="1">IF(I455&gt;0,J455*100/I455,0)</f>
        <v>100.68118527543295</v>
      </c>
      <c r="L455" s="373">
        <f ca="1">IFERROR(__xludf.DUMMYFUNCTION("IMPORTRANGE(""https://docs.google.com/spreadsheets/d/1XL5vhW3sbDhbH9Cz0tuDiY8C3ctxq1tqvaCgkFb8cCA/edit?usp=sharing"",""สกลนคร!L350"")"),536268)</f>
        <v>536268</v>
      </c>
      <c r="M455" s="373"/>
      <c r="N455" s="373">
        <f ca="1">IFERROR(__xludf.DUMMYFUNCTION("IMPORTRANGE(""https://docs.google.com/spreadsheets/d/1XL5vhW3sbDhbH9Cz0tuDiY8C3ctxq1tqvaCgkFb8cCA/edit?usp=sharing"",""สกลนคร!M350"")"),536268)</f>
        <v>536268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IFERROR(__xludf.DUMMYFUNCTION("IMPORTRANGE(""https://docs.google.com/spreadsheets/d/1XL5vhW3sbDhbH9Cz0tuDiY8C3ctxq1tqvaCgkFb8cCA/edit?usp=sharing"",""สกลนคร!L352"")"),536268)</f>
        <v>536268</v>
      </c>
      <c r="M457" s="165"/>
      <c r="N457" s="169">
        <f ca="1">IFERROR(__xludf.DUMMYFUNCTION("IMPORTRANGE(""https://docs.google.com/spreadsheets/d/1XL5vhW3sbDhbH9Cz0tuDiY8C3ctxq1tqvaCgkFb8cCA/edit?usp=sharing"",""สกลนคร!M352"")"),536268)</f>
        <v>536268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IFERROR(__xludf.DUMMYFUNCTION("IMPORTRANGE(""https://docs.google.com/spreadsheets/d/1XL5vhW3sbDhbH9Cz0tuDiY8C3ctxq1tqvaCgkFb8cCA/edit?usp=sharing"",""สกลนคร!L354"")"),536268)</f>
        <v>536268</v>
      </c>
      <c r="M459" s="169"/>
      <c r="N459" s="169">
        <f ca="1">IFERROR(__xludf.DUMMYFUNCTION("IMPORTRANGE(""https://docs.google.com/spreadsheets/d/1XL5vhW3sbDhbH9Cz0tuDiY8C3ctxq1tqvaCgkFb8cCA/edit?usp=sharing"",""สกลนคร!M354"")"),536268)</f>
        <v>536268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IFERROR(__xludf.DUMMYFUNCTION("IMPORTRANGE(""https://docs.google.com/spreadsheets/d/1XL5vhW3sbDhbH9Cz0tuDiY8C3ctxq1tqvaCgkFb8cCA/edit?usp=sharing"",""สกลนคร!M357"")"),132000)</f>
        <v>132000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IFERROR(__xludf.DUMMYFUNCTION("IMPORTRANGE(""https://docs.google.com/spreadsheets/d/1XL5vhW3sbDhbH9Cz0tuDiY8C3ctxq1tqvaCgkFb8cCA/edit?usp=sharing"",""สกลนคร!M358"")"),404268)</f>
        <v>404268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IFERROR(__xludf.DUMMYFUNCTION("IMPORTRANGE(""https://docs.google.com/spreadsheets/d/1XL5vhW3sbDhbH9Cz0tuDiY8C3ctxq1tqvaCgkFb8cCA/edit?usp=sharing"",""สกลนคร!J359"")"),46277.1)</f>
        <v>46277.1</v>
      </c>
      <c r="K464" s="269">
        <f t="shared" ref="K464:K515" ca="1" si="117">IF(I464&gt;0,J464*100/I464,0)</f>
        <v>100.68118527543295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IFERROR(__xludf.DUMMYFUNCTION("IMPORTRANGE(""https://docs.google.com/spreadsheets/d/1XL5vhW3sbDhbH9Cz0tuDiY8C3ctxq1tqvaCgkFb8cCA/edit?usp=sharing"",""สกลนคร!J376"")"),46277.1)</f>
        <v>46277.1</v>
      </c>
      <c r="K481" s="202">
        <f t="shared" ca="1" si="117"/>
        <v>100.68118527543295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IFERROR(__xludf.DUMMYFUNCTION("IMPORTRANGE(""https://docs.google.com/spreadsheets/d/1XL5vhW3sbDhbH9Cz0tuDiY8C3ctxq1tqvaCgkFb8cCA/edit?usp=sharing"",""สกลนคร!J377"")"),5754)</f>
        <v>5754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IFERROR(__xludf.DUMMYFUNCTION("IMPORTRANGE(""https://docs.google.com/spreadsheets/d/1XL5vhW3sbDhbH9Cz0tuDiY8C3ctxq1tqvaCgkFb8cCA/edit?usp=sharing"",""สกลนคร!J378"")"),44187.91)</f>
        <v>44187.91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IFERROR(__xludf.DUMMYFUNCTION("IMPORTRANGE(""https://docs.google.com/spreadsheets/d/1XL5vhW3sbDhbH9Cz0tuDiY8C3ctxq1tqvaCgkFb8cCA/edit?usp=sharing"",""สกลนคร!J379"")"),5543)</f>
        <v>5543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IFERROR(__xludf.DUMMYFUNCTION("IMPORTRANGE(""https://docs.google.com/spreadsheets/d/1XL5vhW3sbDhbH9Cz0tuDiY8C3ctxq1tqvaCgkFb8cCA/edit?usp=sharing"",""สกลนคร!J380"")"),62.19)</f>
        <v>62.19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IFERROR(__xludf.DUMMYFUNCTION("IMPORTRANGE(""https://docs.google.com/spreadsheets/d/1XL5vhW3sbDhbH9Cz0tuDiY8C3ctxq1tqvaCgkFb8cCA/edit?usp=sharing"",""สกลนคร!J381"")"),5)</f>
        <v>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IFERROR(__xludf.DUMMYFUNCTION("IMPORTRANGE(""https://docs.google.com/spreadsheets/d/1XL5vhW3sbDhbH9Cz0tuDiY8C3ctxq1tqvaCgkFb8cCA/edit?usp=sharing"",""สกลนคร!J382"")"),869)</f>
        <v>869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IFERROR(__xludf.DUMMYFUNCTION("IMPORTRANGE(""https://docs.google.com/spreadsheets/d/1XL5vhW3sbDhbH9Cz0tuDiY8C3ctxq1tqvaCgkFb8cCA/edit?usp=sharing"",""สกลนคร!J383"")"),104)</f>
        <v>104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IFERROR(__xludf.DUMMYFUNCTION("IMPORTRANGE(""https://docs.google.com/spreadsheets/d/1XL5vhW3sbDhbH9Cz0tuDiY8C3ctxq1tqvaCgkFb8cCA/edit?usp=sharing"",""สกลนคร!J384"")"),869)</f>
        <v>869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IFERROR(__xludf.DUMMYFUNCTION("IMPORTRANGE(""https://docs.google.com/spreadsheets/d/1XL5vhW3sbDhbH9Cz0tuDiY8C3ctxq1tqvaCgkFb8cCA/edit?usp=sharing"",""สกลนคร!J385"")"),104)</f>
        <v>104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IFERROR(__xludf.DUMMYFUNCTION("IMPORTRANGE(""https://docs.google.com/spreadsheets/d/1XL5vhW3sbDhbH9Cz0tuDiY8C3ctxq1tqvaCgkFb8cCA/edit?usp=sharing"",""สกลนคร!J388"")"),1158)</f>
        <v>1158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IFERROR(__xludf.DUMMYFUNCTION("IMPORTRANGE(""https://docs.google.com/spreadsheets/d/1XL5vhW3sbDhbH9Cz0tuDiY8C3ctxq1tqvaCgkFb8cCA/edit?usp=sharing"",""สกลนคร!J389"")"),102)</f>
        <v>102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IFERROR(__xludf.DUMMYFUNCTION("IMPORTRANGE(""https://docs.google.com/spreadsheets/d/1XL5vhW3sbDhbH9Cz0tuDiY8C3ctxq1tqvaCgkFb8cCA/edit?usp=sharing"",""สกลนคร!J392"")"),3351)</f>
        <v>3351</v>
      </c>
      <c r="K497" s="444">
        <f t="shared" ca="1" si="117"/>
        <v>100.02985074626865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IFERROR(__xludf.DUMMYFUNCTION("IMPORTRANGE(""https://docs.google.com/spreadsheets/d/1XL5vhW3sbDhbH9Cz0tuDiY8C3ctxq1tqvaCgkFb8cCA/edit?usp=sharing"",""สกลนคร!J393"")"),3351)</f>
        <v>3351</v>
      </c>
      <c r="K498" s="202">
        <f t="shared" ca="1" si="117"/>
        <v>100.02985074626865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IFERROR(__xludf.DUMMYFUNCTION("IMPORTRANGE(""https://docs.google.com/spreadsheets/d/1XL5vhW3sbDhbH9Cz0tuDiY8C3ctxq1tqvaCgkFb8cCA/edit?usp=sharing"",""สกลนคร!J394"")"),366)</f>
        <v>366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IFERROR(__xludf.DUMMYFUNCTION("IMPORTRANGE(""https://docs.google.com/spreadsheets/d/1XL5vhW3sbDhbH9Cz0tuDiY8C3ctxq1tqvaCgkFb8cCA/edit?usp=sharing"",""สกลนคร!J395"")"),3351)</f>
        <v>3351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IFERROR(__xludf.DUMMYFUNCTION("IMPORTRANGE(""https://docs.google.com/spreadsheets/d/1XL5vhW3sbDhbH9Cz0tuDiY8C3ctxq1tqvaCgkFb8cCA/edit?usp=sharing"",""สกลนคร!J396"")"),366)</f>
        <v>366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IFERROR(__xludf.DUMMYFUNCTION("IMPORTRANGE(""https://docs.google.com/spreadsheets/d/1XL5vhW3sbDhbH9Cz0tuDiY8C3ctxq1tqvaCgkFb8cCA/edit?usp=sharing"",""สกลนคร!J397"")"),2957)</f>
        <v>2957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IFERROR(__xludf.DUMMYFUNCTION("IMPORTRANGE(""https://docs.google.com/spreadsheets/d/1XL5vhW3sbDhbH9Cz0tuDiY8C3ctxq1tqvaCgkFb8cCA/edit?usp=sharing"",""สกลนคร!J398"")"),328)</f>
        <v>328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IFERROR(__xludf.DUMMYFUNCTION("IMPORTRANGE(""https://docs.google.com/spreadsheets/d/1XL5vhW3sbDhbH9Cz0tuDiY8C3ctxq1tqvaCgkFb8cCA/edit?usp=sharing"",""สกลนคร!J399"")"),394)</f>
        <v>394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IFERROR(__xludf.DUMMYFUNCTION("IMPORTRANGE(""https://docs.google.com/spreadsheets/d/1XL5vhW3sbDhbH9Cz0tuDiY8C3ctxq1tqvaCgkFb8cCA/edit?usp=sharing"",""สกลนคร!J400"")"),38)</f>
        <v>38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IFERROR(__xludf.DUMMYFUNCTION("IMPORTRANGE(""https://docs.google.com/spreadsheets/d/1XL5vhW3sbDhbH9Cz0tuDiY8C3ctxq1tqvaCgkFb8cCA/edit?usp=sharing"",""สกลนคร!J418"")"),84)</f>
        <v>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IFERROR(__xludf.DUMMYFUNCTION("IMPORTRANGE(""https://docs.google.com/spreadsheets/d/1XL5vhW3sbDhbH9Cz0tuDiY8C3ctxq1tqvaCgkFb8cCA/edit?usp=sharing"",""สกลนคร!J419"")"),5)</f>
        <v>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IFERROR(__xludf.DUMMYFUNCTION("IMPORTRANGE(""https://docs.google.com/spreadsheets/d/1XL5vhW3sbDhbH9Cz0tuDiY8C3ctxq1tqvaCgkFb8cCA/edit?usp=sharing"",""สกลนคร!I420"")"),84)</f>
        <v>84</v>
      </c>
      <c r="J525" s="285">
        <f ca="1">IFERROR(__xludf.DUMMYFUNCTION("IMPORTRANGE(""https://docs.google.com/spreadsheets/d/1XL5vhW3sbDhbH9Cz0tuDiY8C3ctxq1tqvaCgkFb8cCA/edit?usp=sharing"",""สกลนคร!J420"")"),83.83)</f>
        <v>83.83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IFERROR(__xludf.DUMMYFUNCTION("IMPORTRANGE(""https://docs.google.com/spreadsheets/d/1XL5vhW3sbDhbH9Cz0tuDiY8C3ctxq1tqvaCgkFb8cCA/edit?usp=sharing"",""สกลนคร!I421"")"),5)</f>
        <v>5</v>
      </c>
      <c r="J526" s="285">
        <f ca="1">IFERROR(__xludf.DUMMYFUNCTION("IMPORTRANGE(""https://docs.google.com/spreadsheets/d/1XL5vhW3sbDhbH9Cz0tuDiY8C3ctxq1tqvaCgkFb8cCA/edit?usp=sharing"",""สกลนคร!J421"")"),5)</f>
        <v>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IFERROR(__xludf.DUMMYFUNCTION("IMPORTRANGE(""https://docs.google.com/spreadsheets/d/1XL5vhW3sbDhbH9Cz0tuDiY8C3ctxq1tqvaCgkFb8cCA/edit?usp=sharing"",""สกลนคร!J422"")"),1.8)</f>
        <v>1.8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IFERROR(__xludf.DUMMYFUNCTION("IMPORTRANGE(""https://docs.google.com/spreadsheets/d/1XL5vhW3sbDhbH9Cz0tuDiY8C3ctxq1tqvaCgkFb8cCA/edit?usp=sharing"",""สกลนคร!J424"")"),82.03)</f>
        <v>82.03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IFERROR(__xludf.DUMMYFUNCTION("IMPORTRANGE(""https://docs.google.com/spreadsheets/d/1XL5vhW3sbDhbH9Cz0tuDiY8C3ctxq1tqvaCgkFb8cCA/edit?usp=sharing"",""สกลนคร!L428"")"),52740)</f>
        <v>52740</v>
      </c>
      <c r="M533" s="412"/>
      <c r="N533" s="412">
        <f ca="1">IFERROR(__xludf.DUMMYFUNCTION("IMPORTRANGE(""https://docs.google.com/spreadsheets/d/1XL5vhW3sbDhbH9Cz0tuDiY8C3ctxq1tqvaCgkFb8cCA/edit?usp=sharing"",""สกลนคร!M428"")"),52740)</f>
        <v>52740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IFERROR(__xludf.DUMMYFUNCTION("IMPORTRANGE(""https://docs.google.com/spreadsheets/d/1XL5vhW3sbDhbH9Cz0tuDiY8C3ctxq1tqvaCgkFb8cCA/edit?usp=sharing"",""สกลนคร!L430"")"),52740)</f>
        <v>52740</v>
      </c>
      <c r="M535" s="165"/>
      <c r="N535" s="169">
        <f ca="1">IFERROR(__xludf.DUMMYFUNCTION("IMPORTRANGE(""https://docs.google.com/spreadsheets/d/1XL5vhW3sbDhbH9Cz0tuDiY8C3ctxq1tqvaCgkFb8cCA/edit?usp=sharing"",""สกลนคร!M430"")"),52740)</f>
        <v>52740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IFERROR(__xludf.DUMMYFUNCTION("IMPORTRANGE(""https://docs.google.com/spreadsheets/d/1XL5vhW3sbDhbH9Cz0tuDiY8C3ctxq1tqvaCgkFb8cCA/edit?usp=sharing"",""สกลนคร!L432"")"),52740)</f>
        <v>52740</v>
      </c>
      <c r="M537" s="169"/>
      <c r="N537" s="169">
        <f ca="1">IFERROR(__xludf.DUMMYFUNCTION("IMPORTRANGE(""https://docs.google.com/spreadsheets/d/1XL5vhW3sbDhbH9Cz0tuDiY8C3ctxq1tqvaCgkFb8cCA/edit?usp=sharing"",""สกลนคร!M432"")"),52740)</f>
        <v>52740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IFERROR(__xludf.DUMMYFUNCTION("IMPORTRANGE(""https://docs.google.com/spreadsheets/d/1XL5vhW3sbDhbH9Cz0tuDiY8C3ctxq1tqvaCgkFb8cCA/edit?usp=sharing"",""สกลนคร!M436"")"),30600)</f>
        <v>30600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IFERROR(__xludf.DUMMYFUNCTION("IMPORTRANGE(""https://docs.google.com/spreadsheets/d/1XL5vhW3sbDhbH9Cz0tuDiY8C3ctxq1tqvaCgkFb8cCA/edit?usp=sharing"",""สกลนคร!J459"")"),7531)</f>
        <v>7531</v>
      </c>
      <c r="K564" s="372">
        <f ca="1">IF(I564&gt;0,J564*100/I564,0)</f>
        <v>179.3095238095238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IFERROR(__xludf.DUMMYFUNCTION("IMPORTRANGE(""https://docs.google.com/spreadsheets/d/1XL5vhW3sbDhbH9Cz0tuDiY8C3ctxq1tqvaCgkFb8cCA/edit?usp=sharing"",""สกลนคร!M459"")"),167200)</f>
        <v>167200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IFERROR(__xludf.DUMMYFUNCTION("IMPORTRANGE(""https://docs.google.com/spreadsheets/d/1XL5vhW3sbDhbH9Cz0tuDiY8C3ctxq1tqvaCgkFb8cCA/edit?usp=sharing"",""สกลนคร!M461"")"),167200)</f>
        <v>167200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IFERROR(__xludf.DUMMYFUNCTION("IMPORTRANGE(""https://docs.google.com/spreadsheets/d/1XL5vhW3sbDhbH9Cz0tuDiY8C3ctxq1tqvaCgkFb8cCA/edit?usp=sharing"",""สกลนคร!M463"")"),167200)</f>
        <v>167200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IFERROR(__xludf.DUMMYFUNCTION("IMPORTRANGE(""https://docs.google.com/spreadsheets/d/1XL5vhW3sbDhbH9Cz0tuDiY8C3ctxq1tqvaCgkFb8cCA/edit?usp=sharing"",""สกลนคร!M467"")"),68200)</f>
        <v>68200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IFERROR(__xludf.DUMMYFUNCTION("IMPORTRANGE(""https://docs.google.com/spreadsheets/d/1XL5vhW3sbDhbH9Cz0tuDiY8C3ctxq1tqvaCgkFb8cCA/edit?usp=sharing"",""สกลนคร!J468"")"),7531)</f>
        <v>7531</v>
      </c>
      <c r="K573" s="202">
        <f ca="1">IF(I573&gt;0,J573*100/I573,0)</f>
        <v>179.3095238095238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IFERROR(__xludf.DUMMYFUNCTION("IMPORTRANGE(""https://docs.google.com/spreadsheets/d/1XL5vhW3sbDhbH9Cz0tuDiY8C3ctxq1tqvaCgkFb8cCA/edit?usp=sharing"",""สกลนคร!J472"")"),6091)</f>
        <v>6091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IFERROR(__xludf.DUMMYFUNCTION("IMPORTRANGE(""https://docs.google.com/spreadsheets/d/1XL5vhW3sbDhbH9Cz0tuDiY8C3ctxq1tqvaCgkFb8cCA/edit?usp=sharing"",""สกลนคร!J475"")"),461)</f>
        <v>461</v>
      </c>
      <c r="K580" s="372">
        <f ca="1">IF(I580&gt;0,J580*100/I580,0)</f>
        <v>426.85185185185185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IFERROR(__xludf.DUMMYFUNCTION("IMPORTRANGE(""https://docs.google.com/spreadsheets/d/1XL5vhW3sbDhbH9Cz0tuDiY8C3ctxq1tqvaCgkFb8cCA/edit?usp=sharing"",""สกลนคร!M475"")"),330408)</f>
        <v>330408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IFERROR(__xludf.DUMMYFUNCTION("IMPORTRANGE(""https://docs.google.com/spreadsheets/d/1XL5vhW3sbDhbH9Cz0tuDiY8C3ctxq1tqvaCgkFb8cCA/edit?usp=sharing"",""สกลนคร!M477"")"),330408)</f>
        <v>330408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IFERROR(__xludf.DUMMYFUNCTION("IMPORTRANGE(""https://docs.google.com/spreadsheets/d/1XL5vhW3sbDhbH9Cz0tuDiY8C3ctxq1tqvaCgkFb8cCA/edit?usp=sharing"",""สกลนคร!M479"")"),330408)</f>
        <v>330408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IFERROR(__xludf.DUMMYFUNCTION("IMPORTRANGE(""https://docs.google.com/spreadsheets/d/1XL5vhW3sbDhbH9Cz0tuDiY8C3ctxq1tqvaCgkFb8cCA/edit?usp=sharing"",""สกลนคร!M482"")"),132000)</f>
        <v>132000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IFERROR(__xludf.DUMMYFUNCTION("IMPORTRANGE(""https://docs.google.com/spreadsheets/d/1XL5vhW3sbDhbH9Cz0tuDiY8C3ctxq1tqvaCgkFb8cCA/edit?usp=sharing"",""สกลนคร!M483"")"),198408)</f>
        <v>198408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IFERROR(__xludf.DUMMYFUNCTION("IMPORTRANGE(""https://docs.google.com/spreadsheets/d/1XL5vhW3sbDhbH9Cz0tuDiY8C3ctxq1tqvaCgkFb8cCA/edit?usp=sharing"",""สกลนคร!J484"")"),215)</f>
        <v>215</v>
      </c>
      <c r="K589" s="163">
        <f t="shared" ref="K589:K596" ca="1" si="125">IF(I589&gt;0,J589*100/I589,0)</f>
        <v>199.07407407407408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IFERROR(__xludf.DUMMYFUNCTION("IMPORTRANGE(""https://docs.google.com/spreadsheets/d/1XL5vhW3sbDhbH9Cz0tuDiY8C3ctxq1tqvaCgkFb8cCA/edit?usp=sharing"",""สกลนคร!J485"")"),101.96)</f>
        <v>101.96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IFERROR(__xludf.DUMMYFUNCTION("IMPORTRANGE(""https://docs.google.com/spreadsheets/d/1XL5vhW3sbDhbH9Cz0tuDiY8C3ctxq1tqvaCgkFb8cCA/edit?usp=sharing"",""สกลนคร!J486"")"),314)</f>
        <v>314</v>
      </c>
      <c r="K591" s="163">
        <f t="shared" ca="1" si="125"/>
        <v>290.74074074074076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IFERROR(__xludf.DUMMYFUNCTION("IMPORTRANGE(""https://docs.google.com/spreadsheets/d/1XL5vhW3sbDhbH9Cz0tuDiY8C3ctxq1tqvaCgkFb8cCA/edit?usp=sharing"",""สกลนคร!J487"")"),147.06)</f>
        <v>147.06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IFERROR(__xludf.DUMMYFUNCTION("IMPORTRANGE(""https://docs.google.com/spreadsheets/d/1XL5vhW3sbDhbH9Cz0tuDiY8C3ctxq1tqvaCgkFb8cCA/edit?usp=sharing"",""สกลนคร!J488"")"),504)</f>
        <v>504</v>
      </c>
      <c r="K593" s="163">
        <f t="shared" ca="1" si="125"/>
        <v>466.66666666666669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IFERROR(__xludf.DUMMYFUNCTION("IMPORTRANGE(""https://docs.google.com/spreadsheets/d/1XL5vhW3sbDhbH9Cz0tuDiY8C3ctxq1tqvaCgkFb8cCA/edit?usp=sharing"",""สกลนคร!J489"")"),264.14)</f>
        <v>264.14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IFERROR(__xludf.DUMMYFUNCTION("IMPORTRANGE(""https://docs.google.com/spreadsheets/d/1XL5vhW3sbDhbH9Cz0tuDiY8C3ctxq1tqvaCgkFb8cCA/edit?usp=sharing"",""สกลนคร!J490"")"),461)</f>
        <v>461</v>
      </c>
      <c r="K595" s="163">
        <f t="shared" ca="1" si="125"/>
        <v>426.85185185185185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IFERROR(__xludf.DUMMYFUNCTION("IMPORTRANGE(""https://docs.google.com/spreadsheets/d/1XL5vhW3sbDhbH9Cz0tuDiY8C3ctxq1tqvaCgkFb8cCA/edit?usp=sharing"",""สกลนคร!J491"")"),251.82)</f>
        <v>251.82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IFERROR(__xludf.DUMMYFUNCTION("IMPORTRANGE(""https://docs.google.com/spreadsheets/d/1XL5vhW3sbDhbH9Cz0tuDiY8C3ctxq1tqvaCgkFb8cCA/edit?usp=sharing"",""สกลนคร!L492"")"),15400)</f>
        <v>15400</v>
      </c>
      <c r="M597" s="412"/>
      <c r="N597" s="412">
        <f ca="1">IFERROR(__xludf.DUMMYFUNCTION("IMPORTRANGE(""https://docs.google.com/spreadsheets/d/1XL5vhW3sbDhbH9Cz0tuDiY8C3ctxq1tqvaCgkFb8cCA/edit?usp=sharing"",""สกลนคร!M492"")"),15400)</f>
        <v>15400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IFERROR(__xludf.DUMMYFUNCTION("IMPORTRANGE(""https://docs.google.com/spreadsheets/d/1XL5vhW3sbDhbH9Cz0tuDiY8C3ctxq1tqvaCgkFb8cCA/edit?usp=sharing"",""สกลนคร!L494"")"),15400)</f>
        <v>15400</v>
      </c>
      <c r="M599" s="165"/>
      <c r="N599" s="169">
        <f ca="1">IFERROR(__xludf.DUMMYFUNCTION("IMPORTRANGE(""https://docs.google.com/spreadsheets/d/1XL5vhW3sbDhbH9Cz0tuDiY8C3ctxq1tqvaCgkFb8cCA/edit?usp=sharing"",""สกลนคร!M494"")"),15400)</f>
        <v>15400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IFERROR(__xludf.DUMMYFUNCTION("IMPORTRANGE(""https://docs.google.com/spreadsheets/d/1XL5vhW3sbDhbH9Cz0tuDiY8C3ctxq1tqvaCgkFb8cCA/edit?usp=sharing"",""สกลนคร!L496"")"),15400)</f>
        <v>15400</v>
      </c>
      <c r="M601" s="169"/>
      <c r="N601" s="169">
        <f ca="1">IFERROR(__xludf.DUMMYFUNCTION("IMPORTRANGE(""https://docs.google.com/spreadsheets/d/1XL5vhW3sbDhbH9Cz0tuDiY8C3ctxq1tqvaCgkFb8cCA/edit?usp=sharing"",""สกลนคร!M496"")"),15400)</f>
        <v>15400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IFERROR(__xludf.DUMMYFUNCTION("IMPORTRANGE(""https://docs.google.com/spreadsheets/d/1XL5vhW3sbDhbH9Cz0tuDiY8C3ctxq1tqvaCgkFb8cCA/edit?usp=sharing"",""สกลนคร!M500"")"),15400)</f>
        <v>15400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IFERROR(__xludf.DUMMYFUNCTION("IMPORTRANGE(""https://docs.google.com/spreadsheets/d/1XL5vhW3sbDhbH9Cz0tuDiY8C3ctxq1tqvaCgkFb8cCA/edit?usp=sharing"",""สกลนคร!J523"")"),8169019.92)</f>
        <v>8169019.9199999999</v>
      </c>
      <c r="K628" s="343">
        <f t="shared" ref="K628:K635" ca="1" si="129">IF(I628&gt;0,J628*100/I628,0)</f>
        <v>90.594640711597179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IFERROR(__xludf.DUMMYFUNCTION("IMPORTRANGE(""https://docs.google.com/spreadsheets/d/1XL5vhW3sbDhbH9Cz0tuDiY8C3ctxq1tqvaCgkFb8cCA/edit?usp=sharing"",""สกลนคร!J524"")"),687)</f>
        <v>687</v>
      </c>
      <c r="K629" s="343">
        <f t="shared" ca="1" si="129"/>
        <v>90.75297225891677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IFERROR(__xludf.DUMMYFUNCTION("IMPORTRANGE(""https://docs.google.com/spreadsheets/d/1XL5vhW3sbDhbH9Cz0tuDiY8C3ctxq1tqvaCgkFb8cCA/edit?usp=sharing"",""สกลนคร!J525"")"),1679575.61)</f>
        <v>1679575.61</v>
      </c>
      <c r="K630" s="343">
        <f t="shared" ca="1" si="129"/>
        <v>50.957903876196731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IFERROR(__xludf.DUMMYFUNCTION("IMPORTRANGE(""https://docs.google.com/spreadsheets/d/1XL5vhW3sbDhbH9Cz0tuDiY8C3ctxq1tqvaCgkFb8cCA/edit?usp=sharing"",""สกลนคร!J526"")"),129)</f>
        <v>129</v>
      </c>
      <c r="K631" s="343">
        <f t="shared" ca="1" si="129"/>
        <v>80.625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IFERROR(__xludf.DUMMYFUNCTION("IMPORTRANGE(""https://docs.google.com/spreadsheets/d/1XL5vhW3sbDhbH9Cz0tuDiY8C3ctxq1tqvaCgkFb8cCA/edit?usp=sharing"",""สกลนคร!J530"")"),243)</f>
        <v>243</v>
      </c>
      <c r="K635" s="487">
        <f t="shared" ca="1" si="129"/>
        <v>121.5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7542913</v>
      </c>
      <c r="M8" s="23">
        <f t="shared" ca="1" si="0"/>
        <v>4621592</v>
      </c>
      <c r="N8" s="23">
        <f t="shared" ca="1" si="0"/>
        <v>6999270.4699999997</v>
      </c>
      <c r="O8" s="22">
        <f t="shared" ref="O8:O16" ca="1" si="1">IF(L8&gt;0,N8*100/L8,0)</f>
        <v>92.792671345937578</v>
      </c>
      <c r="P8" s="22">
        <f t="shared" ref="P8:P16" ca="1" si="2">IF(M8&gt;0,N8*100/M8,0)</f>
        <v>151.44717383100888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7542913</v>
      </c>
      <c r="M10" s="30">
        <f t="shared" ca="1" si="4"/>
        <v>4621592</v>
      </c>
      <c r="N10" s="30">
        <f t="shared" ca="1" si="4"/>
        <v>6999270.4699999997</v>
      </c>
      <c r="O10" s="29">
        <f t="shared" ca="1" si="1"/>
        <v>92.792671345937578</v>
      </c>
      <c r="P10" s="29">
        <f t="shared" ca="1" si="2"/>
        <v>151.44717383100888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6509967</v>
      </c>
      <c r="M12" s="38">
        <f t="shared" ca="1" si="6"/>
        <v>3588646</v>
      </c>
      <c r="N12" s="38">
        <f t="shared" ca="1" si="6"/>
        <v>5966324.4699999997</v>
      </c>
      <c r="O12" s="38">
        <f t="shared" ca="1" si="1"/>
        <v>91.64907395075889</v>
      </c>
      <c r="P12" s="38">
        <f t="shared" ca="1" si="2"/>
        <v>166.25558692609971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2023076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4486891</v>
      </c>
      <c r="M14" s="38">
        <f t="shared" si="8"/>
        <v>0</v>
      </c>
      <c r="N14" s="38">
        <f t="shared" ca="1" si="8"/>
        <v>2377678.4699999997</v>
      </c>
      <c r="O14" s="38">
        <f t="shared" ca="1" si="1"/>
        <v>52.99166995587813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4621592</v>
      </c>
      <c r="M18" s="23">
        <f t="shared" ca="1" si="11"/>
        <v>4621592</v>
      </c>
      <c r="N18" s="23">
        <f t="shared" ca="1" si="11"/>
        <v>4621592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4621592</v>
      </c>
      <c r="M20" s="30">
        <f t="shared" ca="1" si="15"/>
        <v>4621592</v>
      </c>
      <c r="N20" s="30">
        <f t="shared" ca="1" si="15"/>
        <v>4621592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3588646</v>
      </c>
      <c r="M22" s="41">
        <f t="shared" ca="1" si="18"/>
        <v>3588646</v>
      </c>
      <c r="N22" s="38">
        <f t="shared" ca="1" si="18"/>
        <v>3588646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2023076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1565570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2921321</v>
      </c>
      <c r="M28" s="23">
        <f t="shared" si="23"/>
        <v>0</v>
      </c>
      <c r="N28" s="23">
        <f t="shared" ca="1" si="23"/>
        <v>2377678.4699999997</v>
      </c>
      <c r="O28" s="22">
        <f t="shared" ref="O28:O30" ca="1" si="24">IF(L28&gt;0,N28*100/L28,0)</f>
        <v>81.390524012937973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2921321</v>
      </c>
      <c r="M30" s="30">
        <f t="shared" si="27"/>
        <v>0</v>
      </c>
      <c r="N30" s="30">
        <f t="shared" ca="1" si="27"/>
        <v>2377678.4699999997</v>
      </c>
      <c r="O30" s="29">
        <f t="shared" ca="1" si="24"/>
        <v>81.390524012937973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2921321</v>
      </c>
      <c r="M32" s="38">
        <f t="shared" si="30"/>
        <v>0</v>
      </c>
      <c r="N32" s="38">
        <f t="shared" ca="1" si="30"/>
        <v>2377678.4699999997</v>
      </c>
      <c r="O32" s="38">
        <f t="shared" ca="1" si="29"/>
        <v>81.390524012937973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2921321</v>
      </c>
      <c r="M34" s="38">
        <f t="shared" si="32"/>
        <v>0</v>
      </c>
      <c r="N34" s="38">
        <f t="shared" ca="1" si="32"/>
        <v>2377678.4699999997</v>
      </c>
      <c r="O34" s="38">
        <f t="shared" ca="1" si="29"/>
        <v>81.390524012937973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4621592</v>
      </c>
      <c r="M37" s="54">
        <f t="shared" ca="1" si="33"/>
        <v>4621592</v>
      </c>
      <c r="N37" s="54">
        <f t="shared" ca="1" si="33"/>
        <v>4621592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1779756</v>
      </c>
      <c r="M41" s="78">
        <f t="shared" ca="1" si="34"/>
        <v>1779756</v>
      </c>
      <c r="N41" s="78">
        <f t="shared" ca="1" si="34"/>
        <v>1779756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1779756</v>
      </c>
      <c r="M43" s="78">
        <f t="shared" ca="1" si="38"/>
        <v>1779756</v>
      </c>
      <c r="N43" s="78">
        <f t="shared" ca="1" si="38"/>
        <v>1779756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784100</v>
      </c>
      <c r="M45" s="623">
        <f ca="1">IFERROR(__xludf.DUMMYFUNCTION("IMPORTRANGE(""https://docs.google.com/spreadsheets/d/1Yj_ptqi66GCucihVvJfMjLAmec39IyEx_6qawtMGysU/edit?usp=sharing"",""สบก!Q52"")"),784100)</f>
        <v>784100</v>
      </c>
      <c r="N45" s="623">
        <f ca="1">IFERROR(__xludf.DUMMYFUNCTION("IMPORTRANGE(""https://docs.google.com/spreadsheets/d/1Yj_ptqi66GCucihVvJfMjLAmec39IyEx_6qawtMGysU/edit?usp=sharing"",""สบก!R52"")"),784100)</f>
        <v>784100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IFERROR(__xludf.DUMMYFUNCTION("IMPORTRANGE(""https://docs.google.com/spreadsheets/d/1Yj_ptqi66GCucihVvJfMjLAmec39IyEx_6qawtMGysU/edit?usp=sharing"",""สบก!M52"")"),784100)</f>
        <v>784100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IFERROR(__xludf.DUMMYFUNCTION("IMPORTRANGE(""https://docs.google.com/spreadsheets/d/1Yj_ptqi66GCucihVvJfMjLAmec39IyEx_6qawtMGysU/edit?usp=sharing"",""สบก!O52"")"),995656)</f>
        <v>995656</v>
      </c>
      <c r="M49" s="626">
        <f ca="1">L49</f>
        <v>995656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479476</v>
      </c>
      <c r="M53" s="121">
        <f t="shared" ca="1" si="39"/>
        <v>479476</v>
      </c>
      <c r="N53" s="121">
        <f t="shared" ca="1" si="39"/>
        <v>479476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479476</v>
      </c>
      <c r="M55" s="121">
        <f t="shared" ca="1" si="43"/>
        <v>479476</v>
      </c>
      <c r="N55" s="121">
        <f t="shared" ca="1" si="43"/>
        <v>479476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479476</v>
      </c>
      <c r="M57" s="623">
        <f ca="1">IFERROR(__xludf.DUMMYFUNCTION("IMPORTRANGE(""https://docs.google.com/spreadsheets/d/1Yj_ptqi66GCucihVvJfMjLAmec39IyEx_6qawtMGysU/edit?usp=sharing"",""สบก!Z52"")"),479476)</f>
        <v>479476</v>
      </c>
      <c r="N57" s="623">
        <f ca="1">IFERROR(__xludf.DUMMYFUNCTION("IMPORTRANGE(""https://docs.google.com/spreadsheets/d/1Yj_ptqi66GCucihVvJfMjLAmec39IyEx_6qawtMGysU/edit?usp=sharing"",""สบก!AA52"")"),479476)</f>
        <v>479476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IFERROR(__xludf.DUMMYFUNCTION("IMPORTRANGE(""https://docs.google.com/spreadsheets/d/1Yj_ptqi66GCucihVvJfMjLAmec39IyEx_6qawtMGysU/edit?usp=sharing"",""สบก!V52"")"),479476)</f>
        <v>479476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125900</v>
      </c>
      <c r="M140" s="152">
        <f t="shared" ca="1" si="64"/>
        <v>125900</v>
      </c>
      <c r="N140" s="152">
        <f t="shared" ca="1" si="64"/>
        <v>125900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125900</v>
      </c>
      <c r="M142" s="157">
        <f t="shared" ca="1" si="68"/>
        <v>125900</v>
      </c>
      <c r="N142" s="157">
        <f t="shared" ca="1" si="68"/>
        <v>125900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125900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IFERROR(__xludf.DUMMYFUNCTION("IMPORTRANGE(""https://docs.google.com/spreadsheets/d/1Yj_ptqi66GCucihVvJfMjLAmec39IyEx_6qawtMGysU/edit?usp=sharing"",""สบก!BK52"")"),125900)</f>
        <v>125900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IFERROR(__xludf.DUMMYFUNCTION("IMPORTRANGE(""https://docs.google.com/spreadsheets/d/1Yj_ptqi66GCucihVvJfMjLAmec39IyEx_6qawtMGysU/edit?usp=sharing"",""สบก!BG52"")"),125900)</f>
        <v>125900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IFERROR(__xludf.DUMMYFUNCTION("IMPORTRANGE(""https://docs.google.com/spreadsheets/d/1XL5vhW3sbDhbH9Cz0tuDiY8C3ctxq1tqvaCgkFb8cCA/edit?usp=sharing"",""สุรินทร์!J84"")"),163)</f>
        <v>163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IFERROR(__xludf.DUMMYFUNCTION("IMPORTRANGE(""https://docs.google.com/spreadsheets/d/1XL5vhW3sbDhbH9Cz0tuDiY8C3ctxq1tqvaCgkFb8cCA/edit?usp=sharing"",""สุรินทร์!J85"")"),163)</f>
        <v>163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IFERROR(__xludf.DUMMYFUNCTION("IMPORTRANGE(""https://docs.google.com/spreadsheets/d/1XL5vhW3sbDhbH9Cz0tuDiY8C3ctxq1tqvaCgkFb8cCA/edit?usp=sharing"",""สุรินทร์!J110"")"),4)</f>
        <v>4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40210</v>
      </c>
      <c r="M220" s="152">
        <f t="shared" ca="1" si="72"/>
        <v>40210</v>
      </c>
      <c r="N220" s="152">
        <f t="shared" ca="1" si="72"/>
        <v>40210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40210</v>
      </c>
      <c r="M222" s="157">
        <f t="shared" ca="1" si="76"/>
        <v>40210</v>
      </c>
      <c r="N222" s="157">
        <f t="shared" ca="1" si="76"/>
        <v>40210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40210</v>
      </c>
      <c r="M224" s="627">
        <f ca="1">IFERROR(__xludf.DUMMYFUNCTION("IMPORTRANGE(""https://docs.google.com/spreadsheets/d/1Yj_ptqi66GCucihVvJfMjLAmec39IyEx_6qawtMGysU/edit?usp=sharing"",""สบก!BS52"")"),40210)</f>
        <v>40210</v>
      </c>
      <c r="N224" s="628">
        <f ca="1">IFERROR(__xludf.DUMMYFUNCTION("IMPORTRANGE(""https://docs.google.com/spreadsheets/d/1Yj_ptqi66GCucihVvJfMjLAmec39IyEx_6qawtMGysU/edit?usp=sharing"",""สบก!BT52"")"),40210)</f>
        <v>40210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IFERROR(__xludf.DUMMYFUNCTION("IMPORTRANGE(""https://docs.google.com/spreadsheets/d/1Yj_ptqi66GCucihVvJfMjLAmec39IyEx_6qawtMGysU/edit?usp=sharing"",""สบก!BP52"")"),40210)</f>
        <v>40210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IFERROR(__xludf.DUMMYFUNCTION("IMPORTRANGE(""https://docs.google.com/spreadsheets/d/1XL5vhW3sbDhbH9Cz0tuDiY8C3ctxq1tqvaCgkFb8cCA/edit?usp=sharing"",""สุรินทร์!J228"")"),1434)</f>
        <v>1434</v>
      </c>
      <c r="K328" s="318">
        <f ca="1">IF(I328&gt;0,J328*100/I328,0)</f>
        <v>112.91338582677166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2141050</v>
      </c>
      <c r="M329" s="152">
        <f t="shared" ca="1" si="98"/>
        <v>2141050</v>
      </c>
      <c r="N329" s="152">
        <f t="shared" ca="1" si="98"/>
        <v>2141050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2141050</v>
      </c>
      <c r="M331" s="157">
        <f t="shared" ca="1" si="102"/>
        <v>2141050</v>
      </c>
      <c r="N331" s="157">
        <f t="shared" ca="1" si="102"/>
        <v>2141050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2103760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IFERROR(__xludf.DUMMYFUNCTION("IMPORTRANGE(""https://docs.google.com/spreadsheets/d/1Yj_ptqi66GCucihVvJfMjLAmec39IyEx_6qawtMGysU/edit?usp=sharing"",""สบก!DM52"")"),2103760)</f>
        <v>2103760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IFERROR(__xludf.DUMMYFUNCTION("IMPORTRANGE(""https://docs.google.com/spreadsheets/d/1Yj_ptqi66GCucihVvJfMjLAmec39IyEx_6qawtMGysU/edit?usp=sharing"",""สบก!DI52"")"),1344260)</f>
        <v>1344260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IFERROR(__xludf.DUMMYFUNCTION("IMPORTRANGE(""https://docs.google.com/spreadsheets/d/1XL5vhW3sbDhbH9Cz0tuDiY8C3ctxq1tqvaCgkFb8cCA/edit?usp=sharing"",""สุรินทร์!J234"")"),1064)</f>
        <v>1064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IFERROR(__xludf.DUMMYFUNCTION("IMPORTRANGE(""https://docs.google.com/spreadsheets/d/1XL5vhW3sbDhbH9Cz0tuDiY8C3ctxq1tqvaCgkFb8cCA/edit?usp=sharing"",""สุรินทร์!J235"")"),7122.58)</f>
        <v>7122.58</v>
      </c>
      <c r="K340" s="343">
        <f t="shared" ca="1" si="103"/>
        <v>104.74382352941177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IFERROR(__xludf.DUMMYFUNCTION("IMPORTRANGE(""https://docs.google.com/spreadsheets/d/1XL5vhW3sbDhbH9Cz0tuDiY8C3ctxq1tqvaCgkFb8cCA/edit?usp=sharing"",""สุรินทร์!J236"")"),1511)</f>
        <v>1511</v>
      </c>
      <c r="K341" s="343">
        <f t="shared" ca="1" si="103"/>
        <v>118.97637795275591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IFERROR(__xludf.DUMMYFUNCTION("IMPORTRANGE(""https://docs.google.com/spreadsheets/d/1XL5vhW3sbDhbH9Cz0tuDiY8C3ctxq1tqvaCgkFb8cCA/edit?usp=sharing"",""สุรินทร์!J237"")"),12135.11)</f>
        <v>12135.11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IFERROR(__xludf.DUMMYFUNCTION("IMPORTRANGE(""https://docs.google.com/spreadsheets/d/1XL5vhW3sbDhbH9Cz0tuDiY8C3ctxq1tqvaCgkFb8cCA/edit?usp=sharing"",""สุรินทร์!J238"")"),170)</f>
        <v>170</v>
      </c>
      <c r="K343" s="343">
        <f t="shared" ca="1" si="103"/>
        <v>13.385826771653543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IFERROR(__xludf.DUMMYFUNCTION("IMPORTRANGE(""https://docs.google.com/spreadsheets/d/1XL5vhW3sbDhbH9Cz0tuDiY8C3ctxq1tqvaCgkFb8cCA/edit?usp=sharing"",""สุรินทร์!J239"")"),1143.13)</f>
        <v>1143.1300000000001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IFERROR(__xludf.DUMMYFUNCTION("IMPORTRANGE(""https://docs.google.com/spreadsheets/d/1XL5vhW3sbDhbH9Cz0tuDiY8C3ctxq1tqvaCgkFb8cCA/edit?usp=sharing"",""สุรินทร์!J240"")"),1434)</f>
        <v>1434</v>
      </c>
      <c r="K345" s="343">
        <f t="shared" ca="1" si="103"/>
        <v>112.91338582677166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IFERROR(__xludf.DUMMYFUNCTION("IMPORTRANGE(""https://docs.google.com/spreadsheets/d/1XL5vhW3sbDhbH9Cz0tuDiY8C3ctxq1tqvaCgkFb8cCA/edit?usp=sharing"",""สุรินทร์!J241"")"),11016.57)</f>
        <v>11016.57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IFERROR(__xludf.DUMMYFUNCTION("IMPORTRANGE(""https://docs.google.com/spreadsheets/d/1XL5vhW3sbDhbH9Cz0tuDiY8C3ctxq1tqvaCgkFb8cCA/edit?usp=sharing"",""สุรินทร์!L242"")"),2921321)</f>
        <v>2921321</v>
      </c>
      <c r="M347" s="358"/>
      <c r="N347" s="358">
        <f ca="1">IFERROR(__xludf.DUMMYFUNCTION("IMPORTRANGE(""https://docs.google.com/spreadsheets/d/1XL5vhW3sbDhbH9Cz0tuDiY8C3ctxq1tqvaCgkFb8cCA/edit?usp=sharing"",""สุรินทร์!M242"")"),2377678.46999999)</f>
        <v>2377678.46999999</v>
      </c>
      <c r="O347" s="358">
        <f ca="1">+IF(L347&gt;0,N347*100/L347,0)</f>
        <v>81.390524012937632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IFERROR(__xludf.DUMMYFUNCTION("IMPORTRANGE(""https://docs.google.com/spreadsheets/d/1XL5vhW3sbDhbH9Cz0tuDiY8C3ctxq1tqvaCgkFb8cCA/edit?usp=sharing"",""สุรินทร์!L244"")"),217650)</f>
        <v>217650</v>
      </c>
      <c r="M349" s="373"/>
      <c r="N349" s="373">
        <f ca="1">IFERROR(__xludf.DUMMYFUNCTION("IMPORTRANGE(""https://docs.google.com/spreadsheets/d/1XL5vhW3sbDhbH9Cz0tuDiY8C3ctxq1tqvaCgkFb8cCA/edit?usp=sharing"",""สุรินทร์!M244"")"),217650)</f>
        <v>217650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IFERROR(__xludf.DUMMYFUNCTION("IMPORTRANGE(""https://docs.google.com/spreadsheets/d/1XL5vhW3sbDhbH9Cz0tuDiY8C3ctxq1tqvaCgkFb8cCA/edit?usp=sharing"",""สุรินทร์!L247"")"),217650)</f>
        <v>217650</v>
      </c>
      <c r="M352" s="165"/>
      <c r="N352" s="164">
        <f ca="1">IFERROR(__xludf.DUMMYFUNCTION("IMPORTRANGE(""https://docs.google.com/spreadsheets/d/1XL5vhW3sbDhbH9Cz0tuDiY8C3ctxq1tqvaCgkFb8cCA/edit?usp=sharing"",""สุรินทร์!M247"")"),217650)</f>
        <v>217650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IFERROR(__xludf.DUMMYFUNCTION("IMPORTRANGE(""https://docs.google.com/spreadsheets/d/1XL5vhW3sbDhbH9Cz0tuDiY8C3ctxq1tqvaCgkFb8cCA/edit?usp=sharing"",""สุรินทร์!L249"")"),217650)</f>
        <v>217650</v>
      </c>
      <c r="M354" s="169"/>
      <c r="N354" s="168">
        <f ca="1">IFERROR(__xludf.DUMMYFUNCTION("IMPORTRANGE(""https://docs.google.com/spreadsheets/d/1XL5vhW3sbDhbH9Cz0tuDiY8C3ctxq1tqvaCgkFb8cCA/edit?usp=sharing"",""สุรินทร์!M249"")"),217650)</f>
        <v>217650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IFERROR(__xludf.DUMMYFUNCTION("IMPORTRANGE(""https://docs.google.com/spreadsheets/d/1XL5vhW3sbDhbH9Cz0tuDiY8C3ctxq1tqvaCgkFb8cCA/edit?usp=sharing"",""สุรินทร์!M250"")"),21900)</f>
        <v>21900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IFERROR(__xludf.DUMMYFUNCTION("IMPORTRANGE(""https://docs.google.com/spreadsheets/d/1XL5vhW3sbDhbH9Cz0tuDiY8C3ctxq1tqvaCgkFb8cCA/edit?usp=sharing"",""สุรินทร์!M251"")"),155000)</f>
        <v>155000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IFERROR(__xludf.DUMMYFUNCTION("IMPORTRANGE(""https://docs.google.com/spreadsheets/d/1XL5vhW3sbDhbH9Cz0tuDiY8C3ctxq1tqvaCgkFb8cCA/edit?usp=sharing"",""สุรินทร์!M253"")"),40750)</f>
        <v>40750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IFERROR(__xludf.DUMMYFUNCTION("IMPORTRANGE(""https://docs.google.com/spreadsheets/d/1XL5vhW3sbDhbH9Cz0tuDiY8C3ctxq1tqvaCgkFb8cCA/edit?usp=sharing"",""สุรินทร์!M275"")"),688585)</f>
        <v>688585</v>
      </c>
      <c r="O380" s="373">
        <f ca="1">+IF(L380&gt;0,N380*100/L380,0)</f>
        <v>66.949111344456114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IFERROR(__xludf.DUMMYFUNCTION("IMPORTRANGE(""https://docs.google.com/spreadsheets/d/1XL5vhW3sbDhbH9Cz0tuDiY8C3ctxq1tqvaCgkFb8cCA/edit?usp=sharing"",""สุรินทร์!M278"")"),688585)</f>
        <v>688585</v>
      </c>
      <c r="O383" s="165">
        <f t="shared" ca="1" si="109"/>
        <v>66.949111344456114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IFERROR(__xludf.DUMMYFUNCTION("IMPORTRANGE(""https://docs.google.com/spreadsheets/d/1XL5vhW3sbDhbH9Cz0tuDiY8C3ctxq1tqvaCgkFb8cCA/edit?usp=sharing"",""สุรินทร์!M280"")"),688585)</f>
        <v>688585</v>
      </c>
      <c r="O385" s="169">
        <f t="shared" ca="1" si="109"/>
        <v>66.949111344456114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IFERROR(__xludf.DUMMYFUNCTION("IMPORTRANGE(""https://docs.google.com/spreadsheets/d/1XL5vhW3sbDhbH9Cz0tuDiY8C3ctxq1tqvaCgkFb8cCA/edit?usp=sharing"",""สุรินทร์!M283"")"),107510)</f>
        <v>107510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IFERROR(__xludf.DUMMYFUNCTION("IMPORTRANGE(""https://docs.google.com/spreadsheets/d/1XL5vhW3sbDhbH9Cz0tuDiY8C3ctxq1tqvaCgkFb8cCA/edit?usp=sharing"",""สุรินทร์!M296"")"),159950)</f>
        <v>159950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IFERROR(__xludf.DUMMYFUNCTION("IMPORTRANGE(""https://docs.google.com/spreadsheets/d/1XL5vhW3sbDhbH9Cz0tuDiY8C3ctxq1tqvaCgkFb8cCA/edit?usp=sharing"",""สุรินทร์!M299"")"),159950)</f>
        <v>159950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IFERROR(__xludf.DUMMYFUNCTION("IMPORTRANGE(""https://docs.google.com/spreadsheets/d/1XL5vhW3sbDhbH9Cz0tuDiY8C3ctxq1tqvaCgkFb8cCA/edit?usp=sharing"",""สุรินทร์!M301"")"),159950)</f>
        <v>159950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IFERROR(__xludf.DUMMYFUNCTION("IMPORTRANGE(""https://docs.google.com/spreadsheets/d/1XL5vhW3sbDhbH9Cz0tuDiY8C3ctxq1tqvaCgkFb8cCA/edit?usp=sharing"",""สุรินทร์!M330"")"),222000)</f>
        <v>222000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IFERROR(__xludf.DUMMYFUNCTION("IMPORTRANGE(""https://docs.google.com/spreadsheets/d/1XL5vhW3sbDhbH9Cz0tuDiY8C3ctxq1tqvaCgkFb8cCA/edit?usp=sharing"",""สุรินทร์!M332"")"),222000)</f>
        <v>222000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IFERROR(__xludf.DUMMYFUNCTION("IMPORTRANGE(""https://docs.google.com/spreadsheets/d/1XL5vhW3sbDhbH9Cz0tuDiY8C3ctxq1tqvaCgkFb8cCA/edit?usp=sharing"",""สุรินทร์!M334"")"),222000)</f>
        <v>222000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IFERROR(__xludf.DUMMYFUNCTION("IMPORTRANGE(""https://docs.google.com/spreadsheets/d/1XL5vhW3sbDhbH9Cz0tuDiY8C3ctxq1tqvaCgkFb8cCA/edit?usp=sharing"",""สุรินทร์!M335"")"),171200)</f>
        <v>171200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IFERROR(__xludf.DUMMYFUNCTION("IMPORTRANGE(""https://docs.google.com/spreadsheets/d/1XL5vhW3sbDhbH9Cz0tuDiY8C3ctxq1tqvaCgkFb8cCA/edit?usp=sharing"",""สุรินทร์!J350"")"),45339)</f>
        <v>45339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IFERROR(__xludf.DUMMYFUNCTION("IMPORTRANGE(""https://docs.google.com/spreadsheets/d/1XL5vhW3sbDhbH9Cz0tuDiY8C3ctxq1tqvaCgkFb8cCA/edit?usp=sharing"",""สุรินทร์!L350"")"),752461)</f>
        <v>752461</v>
      </c>
      <c r="M455" s="373"/>
      <c r="N455" s="373">
        <f ca="1">IFERROR(__xludf.DUMMYFUNCTION("IMPORTRANGE(""https://docs.google.com/spreadsheets/d/1XL5vhW3sbDhbH9Cz0tuDiY8C3ctxq1tqvaCgkFb8cCA/edit?usp=sharing"",""สุรินทร์!M350"")"),597753.47)</f>
        <v>597753.47</v>
      </c>
      <c r="O455" s="373">
        <f t="shared" ref="O455:O459" ca="1" si="116">+IF(L455&gt;0,N455*100/L455,0)</f>
        <v>79.439794221893223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IFERROR(__xludf.DUMMYFUNCTION("IMPORTRANGE(""https://docs.google.com/spreadsheets/d/1XL5vhW3sbDhbH9Cz0tuDiY8C3ctxq1tqvaCgkFb8cCA/edit?usp=sharing"",""สุรินทร์!L352"")"),752461)</f>
        <v>752461</v>
      </c>
      <c r="M457" s="165"/>
      <c r="N457" s="169">
        <f ca="1">IFERROR(__xludf.DUMMYFUNCTION("IMPORTRANGE(""https://docs.google.com/spreadsheets/d/1XL5vhW3sbDhbH9Cz0tuDiY8C3ctxq1tqvaCgkFb8cCA/edit?usp=sharing"",""สุรินทร์!M352"")"),597753.47)</f>
        <v>597753.47</v>
      </c>
      <c r="O457" s="169">
        <f t="shared" ca="1" si="116"/>
        <v>79.439794221893223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IFERROR(__xludf.DUMMYFUNCTION("IMPORTRANGE(""https://docs.google.com/spreadsheets/d/1XL5vhW3sbDhbH9Cz0tuDiY8C3ctxq1tqvaCgkFb8cCA/edit?usp=sharing"",""สุรินทร์!L354"")"),752461)</f>
        <v>752461</v>
      </c>
      <c r="M459" s="169"/>
      <c r="N459" s="169">
        <f ca="1">IFERROR(__xludf.DUMMYFUNCTION("IMPORTRANGE(""https://docs.google.com/spreadsheets/d/1XL5vhW3sbDhbH9Cz0tuDiY8C3ctxq1tqvaCgkFb8cCA/edit?usp=sharing"",""สุรินทร์!M354"")"),597753.47)</f>
        <v>597753.47</v>
      </c>
      <c r="O459" s="169">
        <f t="shared" ca="1" si="116"/>
        <v>79.439794221893223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IFERROR(__xludf.DUMMYFUNCTION("IMPORTRANGE(""https://docs.google.com/spreadsheets/d/1XL5vhW3sbDhbH9Cz0tuDiY8C3ctxq1tqvaCgkFb8cCA/edit?usp=sharing"",""สุรินทร์!M357"")"),128451)</f>
        <v>128451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IFERROR(__xludf.DUMMYFUNCTION("IMPORTRANGE(""https://docs.google.com/spreadsheets/d/1XL5vhW3sbDhbH9Cz0tuDiY8C3ctxq1tqvaCgkFb8cCA/edit?usp=sharing"",""สุรินทร์!M358"")"),469302.47)</f>
        <v>469302.47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IFERROR(__xludf.DUMMYFUNCTION("IMPORTRANGE(""https://docs.google.com/spreadsheets/d/1XL5vhW3sbDhbH9Cz0tuDiY8C3ctxq1tqvaCgkFb8cCA/edit?usp=sharing"",""สุรินทร์!J359"")"),45339)</f>
        <v>45339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IFERROR(__xludf.DUMMYFUNCTION("IMPORTRANGE(""https://docs.google.com/spreadsheets/d/1XL5vhW3sbDhbH9Cz0tuDiY8C3ctxq1tqvaCgkFb8cCA/edit?usp=sharing"",""สุรินทร์!J376"")"),45339)</f>
        <v>45339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IFERROR(__xludf.DUMMYFUNCTION("IMPORTRANGE(""https://docs.google.com/spreadsheets/d/1XL5vhW3sbDhbH9Cz0tuDiY8C3ctxq1tqvaCgkFb8cCA/edit?usp=sharing"",""สุรินทร์!J378"")"),40481)</f>
        <v>40481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IFERROR(__xludf.DUMMYFUNCTION("IMPORTRANGE(""https://docs.google.com/spreadsheets/d/1XL5vhW3sbDhbH9Cz0tuDiY8C3ctxq1tqvaCgkFb8cCA/edit?usp=sharing"",""สุรินทร์!J379"")"),5866)</f>
        <v>5866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IFERROR(__xludf.DUMMYFUNCTION("IMPORTRANGE(""https://docs.google.com/spreadsheets/d/1XL5vhW3sbDhbH9Cz0tuDiY8C3ctxq1tqvaCgkFb8cCA/edit?usp=sharing"",""สุรินทร์!J380"")"),259)</f>
        <v>259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IFERROR(__xludf.DUMMYFUNCTION("IMPORTRANGE(""https://docs.google.com/spreadsheets/d/1XL5vhW3sbDhbH9Cz0tuDiY8C3ctxq1tqvaCgkFb8cCA/edit?usp=sharing"",""สุรินทร์!J381"")"),26)</f>
        <v>26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IFERROR(__xludf.DUMMYFUNCTION("IMPORTRANGE(""https://docs.google.com/spreadsheets/d/1XL5vhW3sbDhbH9Cz0tuDiY8C3ctxq1tqvaCgkFb8cCA/edit?usp=sharing"",""สุรินทร์!J382"")"),2635)</f>
        <v>2635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IFERROR(__xludf.DUMMYFUNCTION("IMPORTRANGE(""https://docs.google.com/spreadsheets/d/1XL5vhW3sbDhbH9Cz0tuDiY8C3ctxq1tqvaCgkFb8cCA/edit?usp=sharing"",""สุรินทร์!J383"")"),239)</f>
        <v>239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IFERROR(__xludf.DUMMYFUNCTION("IMPORTRANGE(""https://docs.google.com/spreadsheets/d/1XL5vhW3sbDhbH9Cz0tuDiY8C3ctxq1tqvaCgkFb8cCA/edit?usp=sharing"",""สุรินทร์!J384"")"),2635)</f>
        <v>2635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IFERROR(__xludf.DUMMYFUNCTION("IMPORTRANGE(""https://docs.google.com/spreadsheets/d/1XL5vhW3sbDhbH9Cz0tuDiY8C3ctxq1tqvaCgkFb8cCA/edit?usp=sharing"",""สุรินทร์!J385"")"),239)</f>
        <v>239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IFERROR(__xludf.DUMMYFUNCTION("IMPORTRANGE(""https://docs.google.com/spreadsheets/d/1XL5vhW3sbDhbH9Cz0tuDiY8C3ctxq1tqvaCgkFb8cCA/edit?usp=sharing"",""สุรินทร์!J388"")"),1964)</f>
        <v>1964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IFERROR(__xludf.DUMMYFUNCTION("IMPORTRANGE(""https://docs.google.com/spreadsheets/d/1XL5vhW3sbDhbH9Cz0tuDiY8C3ctxq1tqvaCgkFb8cCA/edit?usp=sharing"",""สุรินทร์!J389"")"),222)</f>
        <v>222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IFERROR(__xludf.DUMMYFUNCTION("IMPORTRANGE(""https://docs.google.com/spreadsheets/d/1XL5vhW3sbDhbH9Cz0tuDiY8C3ctxq1tqvaCgkFb8cCA/edit?usp=sharing"",""สุรินทร์!J392"")"),4573)</f>
        <v>4573</v>
      </c>
      <c r="K497" s="444">
        <f t="shared" ca="1" si="117"/>
        <v>100.17524644030668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IFERROR(__xludf.DUMMYFUNCTION("IMPORTRANGE(""https://docs.google.com/spreadsheets/d/1XL5vhW3sbDhbH9Cz0tuDiY8C3ctxq1tqvaCgkFb8cCA/edit?usp=sharing"",""สุรินทร์!J393"")"),4573)</f>
        <v>4573</v>
      </c>
      <c r="K498" s="202">
        <f t="shared" ca="1" si="117"/>
        <v>100.17524644030668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IFERROR(__xludf.DUMMYFUNCTION("IMPORTRANGE(""https://docs.google.com/spreadsheets/d/1XL5vhW3sbDhbH9Cz0tuDiY8C3ctxq1tqvaCgkFb8cCA/edit?usp=sharing"",""สุรินทร์!J394"")"),899)</f>
        <v>899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IFERROR(__xludf.DUMMYFUNCTION("IMPORTRANGE(""https://docs.google.com/spreadsheets/d/1XL5vhW3sbDhbH9Cz0tuDiY8C3ctxq1tqvaCgkFb8cCA/edit?usp=sharing"",""สุรินทร์!J395"")"),3023)</f>
        <v>3023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IFERROR(__xludf.DUMMYFUNCTION("IMPORTRANGE(""https://docs.google.com/spreadsheets/d/1XL5vhW3sbDhbH9Cz0tuDiY8C3ctxq1tqvaCgkFb8cCA/edit?usp=sharing"",""สุรินทร์!J396"")"),617)</f>
        <v>617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IFERROR(__xludf.DUMMYFUNCTION("IMPORTRANGE(""https://docs.google.com/spreadsheets/d/1XL5vhW3sbDhbH9Cz0tuDiY8C3ctxq1tqvaCgkFb8cCA/edit?usp=sharing"",""สุรินทร์!J397"")"),2828)</f>
        <v>2828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IFERROR(__xludf.DUMMYFUNCTION("IMPORTRANGE(""https://docs.google.com/spreadsheets/d/1XL5vhW3sbDhbH9Cz0tuDiY8C3ctxq1tqvaCgkFb8cCA/edit?usp=sharing"",""สุรินทร์!J398"")"),577)</f>
        <v>577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IFERROR(__xludf.DUMMYFUNCTION("IMPORTRANGE(""https://docs.google.com/spreadsheets/d/1XL5vhW3sbDhbH9Cz0tuDiY8C3ctxq1tqvaCgkFb8cCA/edit?usp=sharing"",""สุรินทร์!J399"")"),195)</f>
        <v>195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IFERROR(__xludf.DUMMYFUNCTION("IMPORTRANGE(""https://docs.google.com/spreadsheets/d/1XL5vhW3sbDhbH9Cz0tuDiY8C3ctxq1tqvaCgkFb8cCA/edit?usp=sharing"",""สุรินทร์!J400"")"),40)</f>
        <v>40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IFERROR(__xludf.DUMMYFUNCTION("IMPORTRANGE(""https://docs.google.com/spreadsheets/d/1XL5vhW3sbDhbH9Cz0tuDiY8C3ctxq1tqvaCgkFb8cCA/edit?usp=sharing"",""สุรินทร์!J403"")"),462)</f>
        <v>462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IFERROR(__xludf.DUMMYFUNCTION("IMPORTRANGE(""https://docs.google.com/spreadsheets/d/1XL5vhW3sbDhbH9Cz0tuDiY8C3ctxq1tqvaCgkFb8cCA/edit?usp=sharing"",""สุรินทร์!J404"")"),78)</f>
        <v>78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IFERROR(__xludf.DUMMYFUNCTION("IMPORTRANGE(""https://docs.google.com/spreadsheets/d/1XL5vhW3sbDhbH9Cz0tuDiY8C3ctxq1tqvaCgkFb8cCA/edit?usp=sharing"",""สุรินทร์!J405"")"),462)</f>
        <v>462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IFERROR(__xludf.DUMMYFUNCTION("IMPORTRANGE(""https://docs.google.com/spreadsheets/d/1XL5vhW3sbDhbH9Cz0tuDiY8C3ctxq1tqvaCgkFb8cCA/edit?usp=sharing"",""สุรินทร์!J406"")"),78)</f>
        <v>78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IFERROR(__xludf.DUMMYFUNCTION("IMPORTRANGE(""https://docs.google.com/spreadsheets/d/1XL5vhW3sbDhbH9Cz0tuDiY8C3ctxq1tqvaCgkFb8cCA/edit?usp=sharing"",""สุรินทร์!J409"")"),1088)</f>
        <v>1088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IFERROR(__xludf.DUMMYFUNCTION("IMPORTRANGE(""https://docs.google.com/spreadsheets/d/1XL5vhW3sbDhbH9Cz0tuDiY8C3ctxq1tqvaCgkFb8cCA/edit?usp=sharing"",""สุรินทร์!J410"")"),204)</f>
        <v>204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IFERROR(__xludf.DUMMYFUNCTION("IMPORTRANGE(""https://docs.google.com/spreadsheets/d/1XL5vhW3sbDhbH9Cz0tuDiY8C3ctxq1tqvaCgkFb8cCA/edit?usp=sharing"",""สุรินทร์!J420"")"),40)</f>
        <v>40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IFERROR(__xludf.DUMMYFUNCTION("IMPORTRANGE(""https://docs.google.com/spreadsheets/d/1XL5vhW3sbDhbH9Cz0tuDiY8C3ctxq1tqvaCgkFb8cCA/edit?usp=sharing"",""สุรินทร์!J422"")"),40)</f>
        <v>40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IFERROR(__xludf.DUMMYFUNCTION("IMPORTRANGE(""https://docs.google.com/spreadsheets/d/1XL5vhW3sbDhbH9Cz0tuDiY8C3ctxq1tqvaCgkFb8cCA/edit?usp=sharing"",""สุรินทร์!J423"")"),4)</f>
        <v>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IFERROR(__xludf.DUMMYFUNCTION("IMPORTRANGE(""https://docs.google.com/spreadsheets/d/1XL5vhW3sbDhbH9Cz0tuDiY8C3ctxq1tqvaCgkFb8cCA/edit?usp=sharing"",""สุรินทร์!J459"")"),7563)</f>
        <v>7563</v>
      </c>
      <c r="K564" s="372">
        <f ca="1">IF(I564&gt;0,J564*100/I564,0)</f>
        <v>137.5090909090909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IFERROR(__xludf.DUMMYFUNCTION("IMPORTRANGE(""https://docs.google.com/spreadsheets/d/1XL5vhW3sbDhbH9Cz0tuDiY8C3ctxq1tqvaCgkFb8cCA/edit?usp=sharing"",""สุรินทร์!M459"")"),163200)</f>
        <v>163200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IFERROR(__xludf.DUMMYFUNCTION("IMPORTRANGE(""https://docs.google.com/spreadsheets/d/1XL5vhW3sbDhbH9Cz0tuDiY8C3ctxq1tqvaCgkFb8cCA/edit?usp=sharing"",""สุรินทร์!M461"")"),163200)</f>
        <v>163200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IFERROR(__xludf.DUMMYFUNCTION("IMPORTRANGE(""https://docs.google.com/spreadsheets/d/1XL5vhW3sbDhbH9Cz0tuDiY8C3ctxq1tqvaCgkFb8cCA/edit?usp=sharing"",""สุรินทร์!M463"")"),163200)</f>
        <v>163200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IFERROR(__xludf.DUMMYFUNCTION("IMPORTRANGE(""https://docs.google.com/spreadsheets/d/1XL5vhW3sbDhbH9Cz0tuDiY8C3ctxq1tqvaCgkFb8cCA/edit?usp=sharing"",""สุรินทร์!M467"")"),64200)</f>
        <v>64200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IFERROR(__xludf.DUMMYFUNCTION("IMPORTRANGE(""https://docs.google.com/spreadsheets/d/1XL5vhW3sbDhbH9Cz0tuDiY8C3ctxq1tqvaCgkFb8cCA/edit?usp=sharing"",""สุรินทร์!J468"")"),7563)</f>
        <v>7563</v>
      </c>
      <c r="K573" s="202">
        <f ca="1">IF(I573&gt;0,J573*100/I573,0)</f>
        <v>137.5090909090909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IFERROR(__xludf.DUMMYFUNCTION("IMPORTRANGE(""https://docs.google.com/spreadsheets/d/1XL5vhW3sbDhbH9Cz0tuDiY8C3ctxq1tqvaCgkFb8cCA/edit?usp=sharing"",""สุรินทร์!J472"")"),5996)</f>
        <v>5996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IFERROR(__xludf.DUMMYFUNCTION("IMPORTRANGE(""https://docs.google.com/spreadsheets/d/1XL5vhW3sbDhbH9Cz0tuDiY8C3ctxq1tqvaCgkFb8cCA/edit?usp=sharing"",""สุรินทร์!J475"")"),108)</f>
        <v>108</v>
      </c>
      <c r="K580" s="372">
        <f ca="1">IF(I580&gt;0,J580*100/I580,0)</f>
        <v>108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IFERROR(__xludf.DUMMYFUNCTION("IMPORTRANGE(""https://docs.google.com/spreadsheets/d/1XL5vhW3sbDhbH9Cz0tuDiY8C3ctxq1tqvaCgkFb8cCA/edit?usp=sharing"",""สุรินทร์!M475"")"),272600)</f>
        <v>272600</v>
      </c>
      <c r="O580" s="373">
        <f t="shared" ref="O580:O584" ca="1" si="124">+IF(L580&gt;0,N580*100/L580,0)</f>
        <v>84.763681592039802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IFERROR(__xludf.DUMMYFUNCTION("IMPORTRANGE(""https://docs.google.com/spreadsheets/d/1XL5vhW3sbDhbH9Cz0tuDiY8C3ctxq1tqvaCgkFb8cCA/edit?usp=sharing"",""สุรินทร์!M477"")"),272600)</f>
        <v>272600</v>
      </c>
      <c r="O582" s="169">
        <f t="shared" ca="1" si="124"/>
        <v>84.763681592039802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IFERROR(__xludf.DUMMYFUNCTION("IMPORTRANGE(""https://docs.google.com/spreadsheets/d/1XL5vhW3sbDhbH9Cz0tuDiY8C3ctxq1tqvaCgkFb8cCA/edit?usp=sharing"",""สุรินทร์!M479"")"),272600)</f>
        <v>272600</v>
      </c>
      <c r="O584" s="169">
        <f t="shared" ca="1" si="124"/>
        <v>84.763681592039802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IFERROR(__xludf.DUMMYFUNCTION("IMPORTRANGE(""https://docs.google.com/spreadsheets/d/1XL5vhW3sbDhbH9Cz0tuDiY8C3ctxq1tqvaCgkFb8cCA/edit?usp=sharing"",""สุรินทร์!M482"")"),130935)</f>
        <v>130935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IFERROR(__xludf.DUMMYFUNCTION("IMPORTRANGE(""https://docs.google.com/spreadsheets/d/1XL5vhW3sbDhbH9Cz0tuDiY8C3ctxq1tqvaCgkFb8cCA/edit?usp=sharing"",""สุรินทร์!M483"")"),141665)</f>
        <v>141665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IFERROR(__xludf.DUMMYFUNCTION("IMPORTRANGE(""https://docs.google.com/spreadsheets/d/1XL5vhW3sbDhbH9Cz0tuDiY8C3ctxq1tqvaCgkFb8cCA/edit?usp=sharing"",""สุรินทร์!J484"")"),146)</f>
        <v>146</v>
      </c>
      <c r="K589" s="163">
        <f t="shared" ref="K589:K596" ca="1" si="125">IF(I589&gt;0,J589*100/I589,0)</f>
        <v>146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IFERROR(__xludf.DUMMYFUNCTION("IMPORTRANGE(""https://docs.google.com/spreadsheets/d/1XL5vhW3sbDhbH9Cz0tuDiY8C3ctxq1tqvaCgkFb8cCA/edit?usp=sharing"",""สุรินทร์!J485"")"),129.55)</f>
        <v>129.55000000000001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IFERROR(__xludf.DUMMYFUNCTION("IMPORTRANGE(""https://docs.google.com/spreadsheets/d/1XL5vhW3sbDhbH9Cz0tuDiY8C3ctxq1tqvaCgkFb8cCA/edit?usp=sharing"",""สุรินทร์!J486"")"),101)</f>
        <v>101</v>
      </c>
      <c r="K591" s="163">
        <f t="shared" ca="1" si="125"/>
        <v>101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IFERROR(__xludf.DUMMYFUNCTION("IMPORTRANGE(""https://docs.google.com/spreadsheets/d/1XL5vhW3sbDhbH9Cz0tuDiY8C3ctxq1tqvaCgkFb8cCA/edit?usp=sharing"",""สุรินทร์!J487"")"),91.62)</f>
        <v>91.62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IFERROR(__xludf.DUMMYFUNCTION("IMPORTRANGE(""https://docs.google.com/spreadsheets/d/1XL5vhW3sbDhbH9Cz0tuDiY8C3ctxq1tqvaCgkFb8cCA/edit?usp=sharing"",""สุรินทร์!J488"")"),103)</f>
        <v>103</v>
      </c>
      <c r="K593" s="163">
        <f t="shared" ca="1" si="125"/>
        <v>103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IFERROR(__xludf.DUMMYFUNCTION("IMPORTRANGE(""https://docs.google.com/spreadsheets/d/1XL5vhW3sbDhbH9Cz0tuDiY8C3ctxq1tqvaCgkFb8cCA/edit?usp=sharing"",""สุรินทร์!J489"")"),93.16)</f>
        <v>93.16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IFERROR(__xludf.DUMMYFUNCTION("IMPORTRANGE(""https://docs.google.com/spreadsheets/d/1XL5vhW3sbDhbH9Cz0tuDiY8C3ctxq1tqvaCgkFb8cCA/edit?usp=sharing"",""สุรินทร์!J490"")"),108)</f>
        <v>108</v>
      </c>
      <c r="K595" s="163">
        <f t="shared" ca="1" si="125"/>
        <v>108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IFERROR(__xludf.DUMMYFUNCTION("IMPORTRANGE(""https://docs.google.com/spreadsheets/d/1XL5vhW3sbDhbH9Cz0tuDiY8C3ctxq1tqvaCgkFb8cCA/edit?usp=sharing"",""สุรินทร์!J491"")"),99.98)</f>
        <v>99.98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IFERROR(__xludf.DUMMYFUNCTION("IMPORTRANGE(""https://docs.google.com/spreadsheets/d/1XL5vhW3sbDhbH9Cz0tuDiY8C3ctxq1tqvaCgkFb8cCA/edit?usp=sharing"",""สุรินทร์!M492"")"),21600)</f>
        <v>21600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IFERROR(__xludf.DUMMYFUNCTION("IMPORTRANGE(""https://docs.google.com/spreadsheets/d/1XL5vhW3sbDhbH9Cz0tuDiY8C3ctxq1tqvaCgkFb8cCA/edit?usp=sharing"",""สุรินทร์!M494"")"),21600)</f>
        <v>21600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IFERROR(__xludf.DUMMYFUNCTION("IMPORTRANGE(""https://docs.google.com/spreadsheets/d/1XL5vhW3sbDhbH9Cz0tuDiY8C3ctxq1tqvaCgkFb8cCA/edit?usp=sharing"",""สุรินทร์!M496"")"),21600)</f>
        <v>21600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IFERROR(__xludf.DUMMYFUNCTION("IMPORTRANGE(""https://docs.google.com/spreadsheets/d/1XL5vhW3sbDhbH9Cz0tuDiY8C3ctxq1tqvaCgkFb8cCA/edit?usp=sharing"",""สุรินทร์!M500"")"),21600)</f>
        <v>21600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IFERROR(__xludf.DUMMYFUNCTION("IMPORTRANGE(""https://docs.google.com/spreadsheets/d/1XL5vhW3sbDhbH9Cz0tuDiY8C3ctxq1tqvaCgkFb8cCA/edit?usp=sharing"",""สุรินทร์!J508"")"),126)</f>
        <v>126</v>
      </c>
      <c r="K613" s="163">
        <f t="shared" ca="1" si="127"/>
        <v>63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IFERROR(__xludf.DUMMYFUNCTION("IMPORTRANGE(""https://docs.google.com/spreadsheets/d/1XL5vhW3sbDhbH9Cz0tuDiY8C3ctxq1tqvaCgkFb8cCA/edit?usp=sharing"",""สุรินทร์!J509"")"),126)</f>
        <v>126</v>
      </c>
      <c r="K614" s="163">
        <f t="shared" ca="1" si="127"/>
        <v>63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IFERROR(__xludf.DUMMYFUNCTION("IMPORTRANGE(""https://docs.google.com/spreadsheets/d/1XL5vhW3sbDhbH9Cz0tuDiY8C3ctxq1tqvaCgkFb8cCA/edit?usp=sharing"",""สุรินทร์!J510"")"),79)</f>
        <v>79</v>
      </c>
      <c r="K615" s="163">
        <f t="shared" ca="1" si="127"/>
        <v>39.5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IFERROR(__xludf.DUMMYFUNCTION("IMPORTRANGE(""https://docs.google.com/spreadsheets/d/1XL5vhW3sbDhbH9Cz0tuDiY8C3ctxq1tqvaCgkFb8cCA/edit?usp=sharing"",""สุรินทร์!J511"")"),79)</f>
        <v>79</v>
      </c>
      <c r="K616" s="163">
        <f t="shared" ca="1" si="127"/>
        <v>39.5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IFERROR(__xludf.DUMMYFUNCTION("IMPORTRANGE(""https://docs.google.com/spreadsheets/d/1XL5vhW3sbDhbH9Cz0tuDiY8C3ctxq1tqvaCgkFb8cCA/edit?usp=sharing"",""สุรินทร์!J523"")"),5526775.33)</f>
        <v>5526775.3300000001</v>
      </c>
      <c r="K628" s="343">
        <f t="shared" ref="K628:K635" ca="1" si="129">IF(I628&gt;0,J628*100/I628,0)</f>
        <v>97.913710615080234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IFERROR(__xludf.DUMMYFUNCTION("IMPORTRANGE(""https://docs.google.com/spreadsheets/d/1XL5vhW3sbDhbH9Cz0tuDiY8C3ctxq1tqvaCgkFb8cCA/edit?usp=sharing"",""สุรินทร์!J524"")"),307)</f>
        <v>307</v>
      </c>
      <c r="K629" s="343">
        <f t="shared" ca="1" si="129"/>
        <v>97.460317460317455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IFERROR(__xludf.DUMMYFUNCTION("IMPORTRANGE(""https://docs.google.com/spreadsheets/d/1XL5vhW3sbDhbH9Cz0tuDiY8C3ctxq1tqvaCgkFb8cCA/edit?usp=sharing"",""สุรินทร์!J525"")"),847283)</f>
        <v>847283</v>
      </c>
      <c r="K630" s="343">
        <f t="shared" ca="1" si="129"/>
        <v>12.672351400439736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IFERROR(__xludf.DUMMYFUNCTION("IMPORTRANGE(""https://docs.google.com/spreadsheets/d/1XL5vhW3sbDhbH9Cz0tuDiY8C3ctxq1tqvaCgkFb8cCA/edit?usp=sharing"",""สุรินทร์!J526"")"),190)</f>
        <v>190</v>
      </c>
      <c r="K631" s="343">
        <f t="shared" ca="1" si="129"/>
        <v>45.238095238095241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IFERROR(__xludf.DUMMYFUNCTION("IMPORTRANGE(""https://docs.google.com/spreadsheets/d/1XL5vhW3sbDhbH9Cz0tuDiY8C3ctxq1tqvaCgkFb8cCA/edit?usp=sharing"",""สุรินทร์!J527"")"),233673.54)</f>
        <v>233673.54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IFERROR(__xludf.DUMMYFUNCTION("IMPORTRANGE(""https://docs.google.com/spreadsheets/d/1XL5vhW3sbDhbH9Cz0tuDiY8C3ctxq1tqvaCgkFb8cCA/edit?usp=sharing"",""สุรินทร์!J528"")"),25)</f>
        <v>25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IFERROR(__xludf.DUMMYFUNCTION("IMPORTRANGE(""https://docs.google.com/spreadsheets/d/1XL5vhW3sbDhbH9Cz0tuDiY8C3ctxq1tqvaCgkFb8cCA/edit?usp=sharing"",""สุรินทร์!J529"")"),13000000)</f>
        <v>13000000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IFERROR(__xludf.DUMMYFUNCTION("IMPORTRANGE(""https://docs.google.com/spreadsheets/d/1XL5vhW3sbDhbH9Cz0tuDiY8C3ctxq1tqvaCgkFb8cCA/edit?usp=sharing"",""สุรินทร์!I530"")"),351)</f>
        <v>351</v>
      </c>
      <c r="J635" s="505">
        <f ca="1">IFERROR(__xludf.DUMMYFUNCTION("IMPORTRANGE(""https://docs.google.com/spreadsheets/d/1XL5vhW3sbDhbH9Cz0tuDiY8C3ctxq1tqvaCgkFb8cCA/edit?usp=sharing"",""สุรินทร์!J530"")"),282)</f>
        <v>282</v>
      </c>
      <c r="K635" s="487">
        <f t="shared" ca="1" si="129"/>
        <v>80.341880341880341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121:F121"/>
    <mergeCell ref="D125:E125"/>
    <mergeCell ref="D140:G140"/>
    <mergeCell ref="D60:E60"/>
    <mergeCell ref="D66:G66"/>
    <mergeCell ref="D73:E73"/>
    <mergeCell ref="D94:G94"/>
    <mergeCell ref="D97:F97"/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7059263</v>
      </c>
      <c r="M8" s="23">
        <f t="shared" ca="1" si="0"/>
        <v>4608077</v>
      </c>
      <c r="N8" s="23">
        <f t="shared" ca="1" si="0"/>
        <v>6904766.9499999993</v>
      </c>
      <c r="O8" s="22">
        <f t="shared" ref="O8:O16" ca="1" si="1">IF(L8&gt;0,N8*100/L8,0)</f>
        <v>97.811442214293464</v>
      </c>
      <c r="P8" s="22">
        <f t="shared" ref="P8:P16" ca="1" si="2">IF(M8&gt;0,N8*100/M8,0)</f>
        <v>149.84052892345329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7059263</v>
      </c>
      <c r="M10" s="30">
        <f t="shared" ca="1" si="4"/>
        <v>4608077</v>
      </c>
      <c r="N10" s="30">
        <f t="shared" ca="1" si="4"/>
        <v>6904766.9499999993</v>
      </c>
      <c r="O10" s="29">
        <f t="shared" ca="1" si="1"/>
        <v>97.811442214293464</v>
      </c>
      <c r="P10" s="29">
        <f t="shared" ca="1" si="2"/>
        <v>149.84052892345329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6392463</v>
      </c>
      <c r="M12" s="38">
        <f t="shared" ca="1" si="6"/>
        <v>3941277</v>
      </c>
      <c r="N12" s="38">
        <f t="shared" ca="1" si="6"/>
        <v>6237966.9499999993</v>
      </c>
      <c r="O12" s="38">
        <f t="shared" ca="1" si="1"/>
        <v>97.583153003779586</v>
      </c>
      <c r="P12" s="38">
        <f t="shared" ca="1" si="2"/>
        <v>158.27273622229544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2382727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4009736</v>
      </c>
      <c r="M14" s="38">
        <f t="shared" si="8"/>
        <v>0</v>
      </c>
      <c r="N14" s="38">
        <f t="shared" ca="1" si="8"/>
        <v>2296689.9499999997</v>
      </c>
      <c r="O14" s="38">
        <f t="shared" ca="1" si="1"/>
        <v>57.277834500824987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666800</v>
      </c>
      <c r="M16" s="38">
        <f t="shared" ca="1" si="10"/>
        <v>666800</v>
      </c>
      <c r="N16" s="38">
        <f t="shared" ca="1" si="10"/>
        <v>666800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4608077</v>
      </c>
      <c r="M18" s="23">
        <f t="shared" ca="1" si="11"/>
        <v>4608077</v>
      </c>
      <c r="N18" s="23">
        <f t="shared" ca="1" si="11"/>
        <v>4608077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4608077</v>
      </c>
      <c r="M20" s="30">
        <f t="shared" ca="1" si="15"/>
        <v>4608077</v>
      </c>
      <c r="N20" s="30">
        <f t="shared" ca="1" si="15"/>
        <v>4608077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3941277</v>
      </c>
      <c r="M22" s="41">
        <f t="shared" ca="1" si="18"/>
        <v>3941277</v>
      </c>
      <c r="N22" s="38">
        <f t="shared" ca="1" si="18"/>
        <v>3941277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2382727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1558550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666800</v>
      </c>
      <c r="M26" s="49">
        <f t="shared" ca="1" si="22"/>
        <v>666800</v>
      </c>
      <c r="N26" s="49">
        <f t="shared" ca="1" si="22"/>
        <v>666800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2451186</v>
      </c>
      <c r="M28" s="23">
        <f t="shared" si="23"/>
        <v>0</v>
      </c>
      <c r="N28" s="23">
        <f t="shared" ca="1" si="23"/>
        <v>2296689.9499999997</v>
      </c>
      <c r="O28" s="22">
        <f t="shared" ref="O28:O30" ca="1" si="24">IF(L28&gt;0,N28*100/L28,0)</f>
        <v>93.697089898522577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2451186</v>
      </c>
      <c r="M30" s="30">
        <f t="shared" si="27"/>
        <v>0</v>
      </c>
      <c r="N30" s="30">
        <f t="shared" ca="1" si="27"/>
        <v>2296689.9499999997</v>
      </c>
      <c r="O30" s="29">
        <f t="shared" ca="1" si="24"/>
        <v>93.697089898522577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2451186</v>
      </c>
      <c r="M32" s="38">
        <f t="shared" si="30"/>
        <v>0</v>
      </c>
      <c r="N32" s="38">
        <f t="shared" ca="1" si="30"/>
        <v>2296689.9499999997</v>
      </c>
      <c r="O32" s="38">
        <f t="shared" ca="1" si="29"/>
        <v>93.697089898522577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2451186</v>
      </c>
      <c r="M34" s="38">
        <f t="shared" si="32"/>
        <v>0</v>
      </c>
      <c r="N34" s="38">
        <f t="shared" ca="1" si="32"/>
        <v>2296689.9499999997</v>
      </c>
      <c r="O34" s="38">
        <f t="shared" ca="1" si="29"/>
        <v>93.697089898522577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4608077</v>
      </c>
      <c r="M37" s="54">
        <f t="shared" ca="1" si="33"/>
        <v>4608077</v>
      </c>
      <c r="N37" s="54">
        <f t="shared" ca="1" si="33"/>
        <v>4608077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947491</v>
      </c>
      <c r="M41" s="78">
        <f t="shared" ca="1" si="34"/>
        <v>947491</v>
      </c>
      <c r="N41" s="78">
        <f t="shared" ca="1" si="34"/>
        <v>947491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947491</v>
      </c>
      <c r="M43" s="78">
        <f t="shared" ca="1" si="38"/>
        <v>947491</v>
      </c>
      <c r="N43" s="78">
        <f t="shared" ca="1" si="38"/>
        <v>947491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851491</v>
      </c>
      <c r="M45" s="623">
        <f ca="1">IFERROR(__xludf.DUMMYFUNCTION("IMPORTRANGE(""https://docs.google.com/spreadsheets/d/1Yj_ptqi66GCucihVvJfMjLAmec39IyEx_6qawtMGysU/edit?usp=sharing"",""สบก!Q53"")"),851491)</f>
        <v>851491</v>
      </c>
      <c r="N45" s="623">
        <f ca="1">IFERROR(__xludf.DUMMYFUNCTION("IMPORTRANGE(""https://docs.google.com/spreadsheets/d/1Yj_ptqi66GCucihVvJfMjLAmec39IyEx_6qawtMGysU/edit?usp=sharing"",""สบก!R53"")"),851491)</f>
        <v>851491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IFERROR(__xludf.DUMMYFUNCTION("IMPORTRANGE(""https://docs.google.com/spreadsheets/d/1Yj_ptqi66GCucihVvJfMjLAmec39IyEx_6qawtMGysU/edit?usp=sharing"",""สบก!M53"")"),851491)</f>
        <v>851491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797736</v>
      </c>
      <c r="M53" s="121">
        <f t="shared" ca="1" si="39"/>
        <v>797736</v>
      </c>
      <c r="N53" s="121">
        <f t="shared" ca="1" si="39"/>
        <v>797736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797736</v>
      </c>
      <c r="M55" s="121">
        <f t="shared" ca="1" si="43"/>
        <v>797736</v>
      </c>
      <c r="N55" s="121">
        <f t="shared" ca="1" si="43"/>
        <v>797736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797736</v>
      </c>
      <c r="M57" s="623">
        <f ca="1">IFERROR(__xludf.DUMMYFUNCTION("IMPORTRANGE(""https://docs.google.com/spreadsheets/d/1Yj_ptqi66GCucihVvJfMjLAmec39IyEx_6qawtMGysU/edit?usp=sharing"",""สบก!Z53"")"),797736)</f>
        <v>797736</v>
      </c>
      <c r="N57" s="623">
        <f ca="1">IFERROR(__xludf.DUMMYFUNCTION("IMPORTRANGE(""https://docs.google.com/spreadsheets/d/1Yj_ptqi66GCucihVvJfMjLAmec39IyEx_6qawtMGysU/edit?usp=sharing"",""สบก!AA53"")"),797736)</f>
        <v>797736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IFERROR(__xludf.DUMMYFUNCTION("IMPORTRANGE(""https://docs.google.com/spreadsheets/d/1Yj_ptqi66GCucihVvJfMjLAmec39IyEx_6qawtMGysU/edit?usp=sharing"",""สบก!V53"")"),797736)</f>
        <v>797736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1081320</v>
      </c>
      <c r="M66" s="152">
        <f t="shared" ca="1" si="45"/>
        <v>1081320</v>
      </c>
      <c r="N66" s="152">
        <f t="shared" ca="1" si="45"/>
        <v>1081320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1081320</v>
      </c>
      <c r="M68" s="157">
        <f t="shared" ca="1" si="49"/>
        <v>1081320</v>
      </c>
      <c r="N68" s="157">
        <f t="shared" ca="1" si="49"/>
        <v>1081320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881320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IFERROR(__xludf.DUMMYFUNCTION("IMPORTRANGE(""https://docs.google.com/spreadsheets/d/1Yj_ptqi66GCucihVvJfMjLAmec39IyEx_6qawtMGysU/edit?usp=sharing"",""สบก!AJ53"")"),881320)</f>
        <v>881320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IFERROR(__xludf.DUMMYFUNCTION("IMPORTRANGE(""https://docs.google.com/spreadsheets/d/1Yj_ptqi66GCucihVvJfMjLAmec39IyEx_6qawtMGysU/edit?usp=sharing"",""สบก!AF53"")"),565420)</f>
        <v>565420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IFERROR(__xludf.DUMMYFUNCTION("IMPORTRANGE(""https://docs.google.com/spreadsheets/d/1Yj_ptqi66GCucihVvJfMjLAmec39IyEx_6qawtMGysU/edit?usp=sharing"",""สบก!AG53"")"),200000)</f>
        <v>200000</v>
      </c>
      <c r="M74" s="626">
        <f ca="1">L74</f>
        <v>200000</v>
      </c>
      <c r="N74" s="623">
        <f ca="1">IFERROR(__xludf.DUMMYFUNCTION("IMPORTRANGE(""https://docs.google.com/spreadsheets/d/1Yj_ptqi66GCucihVvJfMjLAmec39IyEx_6qawtMGysU/edit?usp=sharing"",""สบก!AK53"")"),200000)</f>
        <v>200000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315635</v>
      </c>
      <c r="M94" s="152">
        <f t="shared" ca="1" si="52"/>
        <v>315635</v>
      </c>
      <c r="N94" s="152">
        <f t="shared" ca="1" si="52"/>
        <v>315635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315635</v>
      </c>
      <c r="M96" s="157">
        <f t="shared" ca="1" si="56"/>
        <v>315635</v>
      </c>
      <c r="N96" s="157">
        <f t="shared" ca="1" si="56"/>
        <v>315635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130835</v>
      </c>
      <c r="M98" s="627">
        <f ca="1">IFERROR(__xludf.DUMMYFUNCTION("IMPORTRANGE(""https://docs.google.com/spreadsheets/d/1Yj_ptqi66GCucihVvJfMjLAmec39IyEx_6qawtMGysU/edit?usp=sharing"",""สบก!AR53"")"),130835)</f>
        <v>130835</v>
      </c>
      <c r="N98" s="628">
        <f ca="1">IFERROR(__xludf.DUMMYFUNCTION("IMPORTRANGE(""https://docs.google.com/spreadsheets/d/1Yj_ptqi66GCucihVvJfMjLAmec39IyEx_6qawtMGysU/edit?usp=sharing"",""สบก!AS53"")"),130835)</f>
        <v>130835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IFERROR(__xludf.DUMMYFUNCTION("IMPORTRANGE(""https://docs.google.com/spreadsheets/d/1Yj_ptqi66GCucihVvJfMjLAmec39IyEx_6qawtMGysU/edit?usp=sharing"",""สบก!AO53"")"),130835)</f>
        <v>130835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95240</v>
      </c>
      <c r="M118" s="152">
        <f t="shared" ca="1" si="58"/>
        <v>95240</v>
      </c>
      <c r="N118" s="152">
        <f t="shared" ca="1" si="58"/>
        <v>95240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95240</v>
      </c>
      <c r="M120" s="157">
        <f t="shared" ca="1" si="62"/>
        <v>95240</v>
      </c>
      <c r="N120" s="157">
        <f t="shared" ca="1" si="62"/>
        <v>95240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95240</v>
      </c>
      <c r="M122" s="627">
        <f ca="1">IFERROR(__xludf.DUMMYFUNCTION("IMPORTRANGE(""https://docs.google.com/spreadsheets/d/1Yj_ptqi66GCucihVvJfMjLAmec39IyEx_6qawtMGysU/edit?usp=sharing"",""สบก!BA53"")"),95240)</f>
        <v>95240</v>
      </c>
      <c r="N122" s="628">
        <f ca="1">IFERROR(__xludf.DUMMYFUNCTION("IMPORTRANGE(""https://docs.google.com/spreadsheets/d/1Yj_ptqi66GCucihVvJfMjLAmec39IyEx_6qawtMGysU/edit?usp=sharing"",""สบก!BB53"")"),95240)</f>
        <v>95240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IFERROR(__xludf.DUMMYFUNCTION("IMPORTRANGE(""https://docs.google.com/spreadsheets/d/1Yj_ptqi66GCucihVvJfMjLAmec39IyEx_6qawtMGysU/edit?usp=sharing"",""สบก!AX53"")"),95240)</f>
        <v>95240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IFERROR(__xludf.DUMMYFUNCTION("IMPORTRANGE(""https://docs.google.com/spreadsheets/d/1XL5vhW3sbDhbH9Cz0tuDiY8C3ctxq1tqvaCgkFb8cCA/edit?usp=sharing"",""หนองคาย!J84"")"),49)</f>
        <v>49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IFERROR(__xludf.DUMMYFUNCTION("IMPORTRANGE(""https://docs.google.com/spreadsheets/d/1XL5vhW3sbDhbH9Cz0tuDiY8C3ctxq1tqvaCgkFb8cCA/edit?usp=sharing"",""หนองคาย!J85"")"),49)</f>
        <v>49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46125</v>
      </c>
      <c r="M220" s="152">
        <f t="shared" ca="1" si="72"/>
        <v>46125</v>
      </c>
      <c r="N220" s="152">
        <f t="shared" ca="1" si="72"/>
        <v>46125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46125</v>
      </c>
      <c r="M222" s="157">
        <f t="shared" ca="1" si="76"/>
        <v>46125</v>
      </c>
      <c r="N222" s="157">
        <f t="shared" ca="1" si="76"/>
        <v>46125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46125</v>
      </c>
      <c r="M224" s="627">
        <f ca="1">IFERROR(__xludf.DUMMYFUNCTION("IMPORTRANGE(""https://docs.google.com/spreadsheets/d/1Yj_ptqi66GCucihVvJfMjLAmec39IyEx_6qawtMGysU/edit?usp=sharing"",""สบก!BS53"")"),46125)</f>
        <v>46125</v>
      </c>
      <c r="N224" s="628">
        <f ca="1">IFERROR(__xludf.DUMMYFUNCTION("IMPORTRANGE(""https://docs.google.com/spreadsheets/d/1Yj_ptqi66GCucihVvJfMjLAmec39IyEx_6qawtMGysU/edit?usp=sharing"",""สบก!BT53"")"),46125)</f>
        <v>46125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IFERROR(__xludf.DUMMYFUNCTION("IMPORTRANGE(""https://docs.google.com/spreadsheets/d/1Yj_ptqi66GCucihVvJfMjLAmec39IyEx_6qawtMGysU/edit?usp=sharing"",""สบก!BP53"")"),46125)</f>
        <v>46125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IFERROR(__xludf.DUMMYFUNCTION("IMPORTRANGE(""https://docs.google.com/spreadsheets/d/1XL5vhW3sbDhbH9Cz0tuDiY8C3ctxq1tqvaCgkFb8cCA/edit?usp=sharing"",""หนองคาย!J228"")"),473)</f>
        <v>473</v>
      </c>
      <c r="K328" s="318">
        <f ca="1">IF(I328&gt;0,J328*100/I328,0)</f>
        <v>72.769230769230774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1148530</v>
      </c>
      <c r="M329" s="152">
        <f t="shared" ca="1" si="98"/>
        <v>1148530</v>
      </c>
      <c r="N329" s="152">
        <f t="shared" ca="1" si="98"/>
        <v>1148530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1148530</v>
      </c>
      <c r="M331" s="157">
        <f t="shared" ca="1" si="102"/>
        <v>1148530</v>
      </c>
      <c r="N331" s="157">
        <f t="shared" ca="1" si="102"/>
        <v>1148530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962530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IFERROR(__xludf.DUMMYFUNCTION("IMPORTRANGE(""https://docs.google.com/spreadsheets/d/1Yj_ptqi66GCucihVvJfMjLAmec39IyEx_6qawtMGysU/edit?usp=sharing"",""สบก!DM53"")"),962530)</f>
        <v>962530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IFERROR(__xludf.DUMMYFUNCTION("IMPORTRANGE(""https://docs.google.com/spreadsheets/d/1Yj_ptqi66GCucihVvJfMjLAmec39IyEx_6qawtMGysU/edit?usp=sharing"",""สบก!DI53"")"),544930)</f>
        <v>544930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IFERROR(__xludf.DUMMYFUNCTION("IMPORTRANGE(""https://docs.google.com/spreadsheets/d/1XL5vhW3sbDhbH9Cz0tuDiY8C3ctxq1tqvaCgkFb8cCA/edit?usp=sharing"",""หนองคาย!J234"")"),268)</f>
        <v>268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IFERROR(__xludf.DUMMYFUNCTION("IMPORTRANGE(""https://docs.google.com/spreadsheets/d/1XL5vhW3sbDhbH9Cz0tuDiY8C3ctxq1tqvaCgkFb8cCA/edit?usp=sharing"",""หนองคาย!J235"")"),2762.27)</f>
        <v>2762.27</v>
      </c>
      <c r="K340" s="343">
        <f t="shared" ca="1" si="103"/>
        <v>81.820793838862556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IFERROR(__xludf.DUMMYFUNCTION("IMPORTRANGE(""https://docs.google.com/spreadsheets/d/1XL5vhW3sbDhbH9Cz0tuDiY8C3ctxq1tqvaCgkFb8cCA/edit?usp=sharing"",""หนองคาย!J236"")"),560)</f>
        <v>560</v>
      </c>
      <c r="K341" s="343">
        <f t="shared" ca="1" si="103"/>
        <v>86.15384615384616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IFERROR(__xludf.DUMMYFUNCTION("IMPORTRANGE(""https://docs.google.com/spreadsheets/d/1XL5vhW3sbDhbH9Cz0tuDiY8C3ctxq1tqvaCgkFb8cCA/edit?usp=sharing"",""หนองคาย!J237"")"),7365.34999999999)</f>
        <v>7365.3499999999904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IFERROR(__xludf.DUMMYFUNCTION("IMPORTRANGE(""https://docs.google.com/spreadsheets/d/1XL5vhW3sbDhbH9Cz0tuDiY8C3ctxq1tqvaCgkFb8cCA/edit?usp=sharing"",""หนองคาย!J240"")"),473)</f>
        <v>473</v>
      </c>
      <c r="K345" s="343">
        <f t="shared" ca="1" si="103"/>
        <v>72.769230769230774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IFERROR(__xludf.DUMMYFUNCTION("IMPORTRANGE(""https://docs.google.com/spreadsheets/d/1XL5vhW3sbDhbH9Cz0tuDiY8C3ctxq1tqvaCgkFb8cCA/edit?usp=sharing"",""หนองคาย!J241"")"),6170.03)</f>
        <v>6170.03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IFERROR(__xludf.DUMMYFUNCTION("IMPORTRANGE(""https://docs.google.com/spreadsheets/d/1XL5vhW3sbDhbH9Cz0tuDiY8C3ctxq1tqvaCgkFb8cCA/edit?usp=sharing"",""หนองคาย!L242"")"),2451186)</f>
        <v>2451186</v>
      </c>
      <c r="M347" s="358"/>
      <c r="N347" s="358">
        <f ca="1">IFERROR(__xludf.DUMMYFUNCTION("IMPORTRANGE(""https://docs.google.com/spreadsheets/d/1XL5vhW3sbDhbH9Cz0tuDiY8C3ctxq1tqvaCgkFb8cCA/edit?usp=sharing"",""หนองคาย!M242"")"),2296689.94999999)</f>
        <v>2296689.9499999899</v>
      </c>
      <c r="O347" s="358">
        <f ca="1">+IF(L347&gt;0,N347*100/L347,0)</f>
        <v>93.697089898522179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IFERROR(__xludf.DUMMYFUNCTION("IMPORTRANGE(""https://docs.google.com/spreadsheets/d/1XL5vhW3sbDhbH9Cz0tuDiY8C3ctxq1tqvaCgkFb8cCA/edit?usp=sharing"",""หนองคาย!J244"")"),400)</f>
        <v>400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IFERROR(__xludf.DUMMYFUNCTION("IMPORTRANGE(""https://docs.google.com/spreadsheets/d/1XL5vhW3sbDhbH9Cz0tuDiY8C3ctxq1tqvaCgkFb8cCA/edit?usp=sharing"",""หนองคาย!L244"")"),657010)</f>
        <v>657010</v>
      </c>
      <c r="M349" s="373"/>
      <c r="N349" s="373">
        <f ca="1">IFERROR(__xludf.DUMMYFUNCTION("IMPORTRANGE(""https://docs.google.com/spreadsheets/d/1XL5vhW3sbDhbH9Cz0tuDiY8C3ctxq1tqvaCgkFb8cCA/edit?usp=sharing"",""หนองคาย!M244"")"),631562.64)</f>
        <v>631562.64</v>
      </c>
      <c r="O349" s="373">
        <f ca="1">+IF(L349&gt;0,N349*100/L349,0)</f>
        <v>96.126792590675947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IFERROR(__xludf.DUMMYFUNCTION("IMPORTRANGE(""https://docs.google.com/spreadsheets/d/1XL5vhW3sbDhbH9Cz0tuDiY8C3ctxq1tqvaCgkFb8cCA/edit?usp=sharing"",""หนองคาย!L247"")"),657010)</f>
        <v>657010</v>
      </c>
      <c r="M352" s="165"/>
      <c r="N352" s="164">
        <f ca="1">IFERROR(__xludf.DUMMYFUNCTION("IMPORTRANGE(""https://docs.google.com/spreadsheets/d/1XL5vhW3sbDhbH9Cz0tuDiY8C3ctxq1tqvaCgkFb8cCA/edit?usp=sharing"",""หนองคาย!M247"")"),631562.64)</f>
        <v>631562.64</v>
      </c>
      <c r="O352" s="165">
        <f t="shared" ca="1" si="105"/>
        <v>96.126792590675947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IFERROR(__xludf.DUMMYFUNCTION("IMPORTRANGE(""https://docs.google.com/spreadsheets/d/1XL5vhW3sbDhbH9Cz0tuDiY8C3ctxq1tqvaCgkFb8cCA/edit?usp=sharing"",""หนองคาย!L249"")"),657010)</f>
        <v>657010</v>
      </c>
      <c r="M354" s="169"/>
      <c r="N354" s="168">
        <f ca="1">IFERROR(__xludf.DUMMYFUNCTION("IMPORTRANGE(""https://docs.google.com/spreadsheets/d/1XL5vhW3sbDhbH9Cz0tuDiY8C3ctxq1tqvaCgkFb8cCA/edit?usp=sharing"",""หนองคาย!M249"")"),631562.64)</f>
        <v>631562.64</v>
      </c>
      <c r="O354" s="169">
        <f t="shared" ca="1" si="105"/>
        <v>96.126792590675947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IFERROR(__xludf.DUMMYFUNCTION("IMPORTRANGE(""https://docs.google.com/spreadsheets/d/1XL5vhW3sbDhbH9Cz0tuDiY8C3ctxq1tqvaCgkFb8cCA/edit?usp=sharing"",""หนองคาย!M250"")"),136558)</f>
        <v>136558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IFERROR(__xludf.DUMMYFUNCTION("IMPORTRANGE(""https://docs.google.com/spreadsheets/d/1XL5vhW3sbDhbH9Cz0tuDiY8C3ctxq1tqvaCgkFb8cCA/edit?usp=sharing"",""หนองคาย!M251"")"),328069)</f>
        <v>328069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IFERROR(__xludf.DUMMYFUNCTION("IMPORTRANGE(""https://docs.google.com/spreadsheets/d/1XL5vhW3sbDhbH9Cz0tuDiY8C3ctxq1tqvaCgkFb8cCA/edit?usp=sharing"",""หนองคาย!M252"")"),130552.64)</f>
        <v>130552.64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IFERROR(__xludf.DUMMYFUNCTION("IMPORTRANGE(""https://docs.google.com/spreadsheets/d/1XL5vhW3sbDhbH9Cz0tuDiY8C3ctxq1tqvaCgkFb8cCA/edit?usp=sharing"",""หนองคาย!M253"")"),36383)</f>
        <v>36383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IFERROR(__xludf.DUMMYFUNCTION("IMPORTRANGE(""https://docs.google.com/spreadsheets/d/1XL5vhW3sbDhbH9Cz0tuDiY8C3ctxq1tqvaCgkFb8cCA/edit?usp=sharing"",""หนองคาย!J270"")"),400)</f>
        <v>400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IFERROR(__xludf.DUMMYFUNCTION("IMPORTRANGE(""https://docs.google.com/spreadsheets/d/1XL5vhW3sbDhbH9Cz0tuDiY8C3ctxq1tqvaCgkFb8cCA/edit?usp=sharing"",""หนองคาย!J272"")"),300)</f>
        <v>300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IFERROR(__xludf.DUMMYFUNCTION("IMPORTRANGE(""https://docs.google.com/spreadsheets/d/1XL5vhW3sbDhbH9Cz0tuDiY8C3ctxq1tqvaCgkFb8cCA/edit?usp=sharing"",""หนองคาย!M275"")"),449101)</f>
        <v>449101</v>
      </c>
      <c r="O380" s="373">
        <f ca="1">+IF(L380&gt;0,N380*100/L380,0)</f>
        <v>97.60094753770592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IFERROR(__xludf.DUMMYFUNCTION("IMPORTRANGE(""https://docs.google.com/spreadsheets/d/1XL5vhW3sbDhbH9Cz0tuDiY8C3ctxq1tqvaCgkFb8cCA/edit?usp=sharing"",""หนองคาย!M278"")"),449101)</f>
        <v>449101</v>
      </c>
      <c r="O383" s="165">
        <f t="shared" ca="1" si="109"/>
        <v>97.60094753770592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IFERROR(__xludf.DUMMYFUNCTION("IMPORTRANGE(""https://docs.google.com/spreadsheets/d/1XL5vhW3sbDhbH9Cz0tuDiY8C3ctxq1tqvaCgkFb8cCA/edit?usp=sharing"",""หนองคาย!M280"")"),449101)</f>
        <v>449101</v>
      </c>
      <c r="O385" s="169">
        <f t="shared" ca="1" si="109"/>
        <v>97.60094753770592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IFERROR(__xludf.DUMMYFUNCTION("IMPORTRANGE(""https://docs.google.com/spreadsheets/d/1XL5vhW3sbDhbH9Cz0tuDiY8C3ctxq1tqvaCgkFb8cCA/edit?usp=sharing"",""หนองคาย!M284"")"),26445)</f>
        <v>26445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IFERROR(__xludf.DUMMYFUNCTION("IMPORTRANGE(""https://docs.google.com/spreadsheets/d/1XL5vhW3sbDhbH9Cz0tuDiY8C3ctxq1tqvaCgkFb8cCA/edit?usp=sharing"",""หนองคาย!M296"")"),187957.95)</f>
        <v>187957.95</v>
      </c>
      <c r="O401" s="373">
        <f ca="1">+IF(L401&gt;0,N401*100/L401,0)</f>
        <v>97.241424802110814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IFERROR(__xludf.DUMMYFUNCTION("IMPORTRANGE(""https://docs.google.com/spreadsheets/d/1XL5vhW3sbDhbH9Cz0tuDiY8C3ctxq1tqvaCgkFb8cCA/edit?usp=sharing"",""หนองคาย!M299"")"),187957.95)</f>
        <v>187957.95</v>
      </c>
      <c r="O404" s="169">
        <f t="shared" ca="1" si="112"/>
        <v>97.241424802110814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IFERROR(__xludf.DUMMYFUNCTION("IMPORTRANGE(""https://docs.google.com/spreadsheets/d/1XL5vhW3sbDhbH9Cz0tuDiY8C3ctxq1tqvaCgkFb8cCA/edit?usp=sharing"",""หนองคาย!M301"")"),187957.95)</f>
        <v>187957.95</v>
      </c>
      <c r="O406" s="169">
        <f t="shared" ca="1" si="112"/>
        <v>97.241424802110814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IFERROR(__xludf.DUMMYFUNCTION("IMPORTRANGE(""https://docs.google.com/spreadsheets/d/1XL5vhW3sbDhbH9Cz0tuDiY8C3ctxq1tqvaCgkFb8cCA/edit?usp=sharing"",""หนองคาย!M305"")"),27845.01)</f>
        <v>27845.01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IFERROR(__xludf.DUMMYFUNCTION("IMPORTRANGE(""https://docs.google.com/spreadsheets/d/1XL5vhW3sbDhbH9Cz0tuDiY8C3ctxq1tqvaCgkFb8cCA/edit?usp=sharing"",""หนองคาย!M330"")"),50775)</f>
        <v>50775</v>
      </c>
      <c r="O435" s="412">
        <f t="shared" ref="O435:O439" ca="1" si="114">+IF(L435&gt;0,N435*100/L435,0)</f>
        <v>57.698863636363633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IFERROR(__xludf.DUMMYFUNCTION("IMPORTRANGE(""https://docs.google.com/spreadsheets/d/1XL5vhW3sbDhbH9Cz0tuDiY8C3ctxq1tqvaCgkFb8cCA/edit?usp=sharing"",""หนองคาย!M332"")"),50775)</f>
        <v>50775</v>
      </c>
      <c r="O437" s="169">
        <f t="shared" ca="1" si="114"/>
        <v>57.698863636363633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IFERROR(__xludf.DUMMYFUNCTION("IMPORTRANGE(""https://docs.google.com/spreadsheets/d/1XL5vhW3sbDhbH9Cz0tuDiY8C3ctxq1tqvaCgkFb8cCA/edit?usp=sharing"",""หนองคาย!M334"")"),50775)</f>
        <v>50775</v>
      </c>
      <c r="O439" s="169">
        <f t="shared" ca="1" si="114"/>
        <v>57.698863636363633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IFERROR(__xludf.DUMMYFUNCTION("IMPORTRANGE(""https://docs.google.com/spreadsheets/d/1XL5vhW3sbDhbH9Cz0tuDiY8C3ctxq1tqvaCgkFb8cCA/edit?usp=sharing"",""หนองคาย!M338"")"),18555)</f>
        <v>18555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IFERROR(__xludf.DUMMYFUNCTION("IMPORTRANGE(""https://docs.google.com/spreadsheets/d/1XL5vhW3sbDhbH9Cz0tuDiY8C3ctxq1tqvaCgkFb8cCA/edit?usp=sharing"",""หนองคาย!J350"")"),52883.09)</f>
        <v>52883.09</v>
      </c>
      <c r="K455" s="372">
        <f ca="1">IF(I455&gt;0,J455*100/I455,0)</f>
        <v>100.00017018701662</v>
      </c>
      <c r="L455" s="373">
        <f ca="1">IFERROR(__xludf.DUMMYFUNCTION("IMPORTRANGE(""https://docs.google.com/spreadsheets/d/1XL5vhW3sbDhbH9Cz0tuDiY8C3ctxq1tqvaCgkFb8cCA/edit?usp=sharing"",""หนองคาย!L350"")"),753860)</f>
        <v>753860</v>
      </c>
      <c r="M455" s="373"/>
      <c r="N455" s="373">
        <f ca="1">IFERROR(__xludf.DUMMYFUNCTION("IMPORTRANGE(""https://docs.google.com/spreadsheets/d/1XL5vhW3sbDhbH9Cz0tuDiY8C3ctxq1tqvaCgkFb8cCA/edit?usp=sharing"",""หนองคาย!M350"")"),733338.51)</f>
        <v>733338.51</v>
      </c>
      <c r="O455" s="373">
        <f t="shared" ref="O455:O459" ca="1" si="116">+IF(L455&gt;0,N455*100/L455,0)</f>
        <v>97.277811529992306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IFERROR(__xludf.DUMMYFUNCTION("IMPORTRANGE(""https://docs.google.com/spreadsheets/d/1XL5vhW3sbDhbH9Cz0tuDiY8C3ctxq1tqvaCgkFb8cCA/edit?usp=sharing"",""หนองคาย!L352"")"),753860)</f>
        <v>753860</v>
      </c>
      <c r="M457" s="165"/>
      <c r="N457" s="169">
        <f ca="1">IFERROR(__xludf.DUMMYFUNCTION("IMPORTRANGE(""https://docs.google.com/spreadsheets/d/1XL5vhW3sbDhbH9Cz0tuDiY8C3ctxq1tqvaCgkFb8cCA/edit?usp=sharing"",""หนองคาย!M352"")"),733338.51)</f>
        <v>733338.51</v>
      </c>
      <c r="O457" s="169">
        <f t="shared" ca="1" si="116"/>
        <v>97.277811529992306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IFERROR(__xludf.DUMMYFUNCTION("IMPORTRANGE(""https://docs.google.com/spreadsheets/d/1XL5vhW3sbDhbH9Cz0tuDiY8C3ctxq1tqvaCgkFb8cCA/edit?usp=sharing"",""หนองคาย!L354"")"),753860)</f>
        <v>753860</v>
      </c>
      <c r="M459" s="169"/>
      <c r="N459" s="169">
        <f ca="1">IFERROR(__xludf.DUMMYFUNCTION("IMPORTRANGE(""https://docs.google.com/spreadsheets/d/1XL5vhW3sbDhbH9Cz0tuDiY8C3ctxq1tqvaCgkFb8cCA/edit?usp=sharing"",""หนองคาย!M354"")"),733338.51)</f>
        <v>733338.51</v>
      </c>
      <c r="O459" s="169">
        <f t="shared" ca="1" si="116"/>
        <v>97.277811529992306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IFERROR(__xludf.DUMMYFUNCTION("IMPORTRANGE(""https://docs.google.com/spreadsheets/d/1XL5vhW3sbDhbH9Cz0tuDiY8C3ctxq1tqvaCgkFb8cCA/edit?usp=sharing"",""หนองคาย!M357"")"),111478.51)</f>
        <v>111478.51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IFERROR(__xludf.DUMMYFUNCTION("IMPORTRANGE(""https://docs.google.com/spreadsheets/d/1XL5vhW3sbDhbH9Cz0tuDiY8C3ctxq1tqvaCgkFb8cCA/edit?usp=sharing"",""หนองคาย!M358"")"),621860)</f>
        <v>621860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IFERROR(__xludf.DUMMYFUNCTION("IMPORTRANGE(""https://docs.google.com/spreadsheets/d/1XL5vhW3sbDhbH9Cz0tuDiY8C3ctxq1tqvaCgkFb8cCA/edit?usp=sharing"",""หนองคาย!J359"")"),52883.09)</f>
        <v>52883.09</v>
      </c>
      <c r="K464" s="269">
        <f t="shared" ref="K464:K515" ca="1" si="117">IF(I464&gt;0,J464*100/I464,0)</f>
        <v>100.00017018701662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IFERROR(__xludf.DUMMYFUNCTION("IMPORTRANGE(""https://docs.google.com/spreadsheets/d/1XL5vhW3sbDhbH9Cz0tuDiY8C3ctxq1tqvaCgkFb8cCA/edit?usp=sharing"",""หนองคาย!J376"")"),52883.09)</f>
        <v>52883.09</v>
      </c>
      <c r="K481" s="202">
        <f t="shared" ca="1" si="117"/>
        <v>100.00017018701662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IFERROR(__xludf.DUMMYFUNCTION("IMPORTRANGE(""https://docs.google.com/spreadsheets/d/1XL5vhW3sbDhbH9Cz0tuDiY8C3ctxq1tqvaCgkFb8cCA/edit?usp=sharing"",""หนองคาย!J378"")"),41495)</f>
        <v>41495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IFERROR(__xludf.DUMMYFUNCTION("IMPORTRANGE(""https://docs.google.com/spreadsheets/d/1XL5vhW3sbDhbH9Cz0tuDiY8C3ctxq1tqvaCgkFb8cCA/edit?usp=sharing"",""หนองคาย!J379"")"),5538)</f>
        <v>5538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IFERROR(__xludf.DUMMYFUNCTION("IMPORTRANGE(""https://docs.google.com/spreadsheets/d/1XL5vhW3sbDhbH9Cz0tuDiY8C3ctxq1tqvaCgkFb8cCA/edit?usp=sharing"",""หนองคาย!J380"")"),2147)</f>
        <v>2147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IFERROR(__xludf.DUMMYFUNCTION("IMPORTRANGE(""https://docs.google.com/spreadsheets/d/1XL5vhW3sbDhbH9Cz0tuDiY8C3ctxq1tqvaCgkFb8cCA/edit?usp=sharing"",""หนองคาย!J381"")"),183)</f>
        <v>183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IFERROR(__xludf.DUMMYFUNCTION("IMPORTRANGE(""https://docs.google.com/spreadsheets/d/1XL5vhW3sbDhbH9Cz0tuDiY8C3ctxq1tqvaCgkFb8cCA/edit?usp=sharing"",""หนองคาย!J382"")"),2153.08999999999)</f>
        <v>2153.0899999999901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IFERROR(__xludf.DUMMYFUNCTION("IMPORTRANGE(""https://docs.google.com/spreadsheets/d/1XL5vhW3sbDhbH9Cz0tuDiY8C3ctxq1tqvaCgkFb8cCA/edit?usp=sharing"",""หนองคาย!J383"")"),191)</f>
        <v>191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IFERROR(__xludf.DUMMYFUNCTION("IMPORTRANGE(""https://docs.google.com/spreadsheets/d/1XL5vhW3sbDhbH9Cz0tuDiY8C3ctxq1tqvaCgkFb8cCA/edit?usp=sharing"",""หนองคาย!J384"")"),2144.47)</f>
        <v>2144.4699999999998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IFERROR(__xludf.DUMMYFUNCTION("IMPORTRANGE(""https://docs.google.com/spreadsheets/d/1XL5vhW3sbDhbH9Cz0tuDiY8C3ctxq1tqvaCgkFb8cCA/edit?usp=sharing"",""หนองคาย!J385"")"),190)</f>
        <v>190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IFERROR(__xludf.DUMMYFUNCTION("IMPORTRANGE(""https://docs.google.com/spreadsheets/d/1XL5vhW3sbDhbH9Cz0tuDiY8C3ctxq1tqvaCgkFb8cCA/edit?usp=sharing"",""หนองคาย!J386"")"),8.62)</f>
        <v>8.6199999999999992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IFERROR(__xludf.DUMMYFUNCTION("IMPORTRANGE(""https://docs.google.com/spreadsheets/d/1XL5vhW3sbDhbH9Cz0tuDiY8C3ctxq1tqvaCgkFb8cCA/edit?usp=sharing"",""หนองคาย!J388"")"),7088)</f>
        <v>7088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IFERROR(__xludf.DUMMYFUNCTION("IMPORTRANGE(""https://docs.google.com/spreadsheets/d/1XL5vhW3sbDhbH9Cz0tuDiY8C3ctxq1tqvaCgkFb8cCA/edit?usp=sharing"",""หนองคาย!J389"")"),630)</f>
        <v>630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IFERROR(__xludf.DUMMYFUNCTION("IMPORTRANGE(""https://docs.google.com/spreadsheets/d/1XL5vhW3sbDhbH9Cz0tuDiY8C3ctxq1tqvaCgkFb8cCA/edit?usp=sharing"",""หนองคาย!J392"")"),11204)</f>
        <v>11204</v>
      </c>
      <c r="K497" s="444">
        <f t="shared" ca="1" si="117"/>
        <v>104.71028037383178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IFERROR(__xludf.DUMMYFUNCTION("IMPORTRANGE(""https://docs.google.com/spreadsheets/d/1XL5vhW3sbDhbH9Cz0tuDiY8C3ctxq1tqvaCgkFb8cCA/edit?usp=sharing"",""หนองคาย!J393"")"),11204)</f>
        <v>11204</v>
      </c>
      <c r="K498" s="163">
        <f t="shared" ca="1" si="117"/>
        <v>104.71028037383178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IFERROR(__xludf.DUMMYFUNCTION("IMPORTRANGE(""https://docs.google.com/spreadsheets/d/1XL5vhW3sbDhbH9Cz0tuDiY8C3ctxq1tqvaCgkFb8cCA/edit?usp=sharing"",""หนองคาย!J394"")"),918)</f>
        <v>918</v>
      </c>
      <c r="K499" s="202">
        <f t="shared" ca="1" si="117"/>
        <v>102.91479820627802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IFERROR(__xludf.DUMMYFUNCTION("IMPORTRANGE(""https://docs.google.com/spreadsheets/d/1XL5vhW3sbDhbH9Cz0tuDiY8C3ctxq1tqvaCgkFb8cCA/edit?usp=sharing"",""หนองคาย!J395"")"),10533)</f>
        <v>10533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IFERROR(__xludf.DUMMYFUNCTION("IMPORTRANGE(""https://docs.google.com/spreadsheets/d/1XL5vhW3sbDhbH9Cz0tuDiY8C3ctxq1tqvaCgkFb8cCA/edit?usp=sharing"",""หนองคาย!J396"")"),846)</f>
        <v>846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IFERROR(__xludf.DUMMYFUNCTION("IMPORTRANGE(""https://docs.google.com/spreadsheets/d/1XL5vhW3sbDhbH9Cz0tuDiY8C3ctxq1tqvaCgkFb8cCA/edit?usp=sharing"",""หนองคาย!J397"")"),6317)</f>
        <v>6317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IFERROR(__xludf.DUMMYFUNCTION("IMPORTRANGE(""https://docs.google.com/spreadsheets/d/1XL5vhW3sbDhbH9Cz0tuDiY8C3ctxq1tqvaCgkFb8cCA/edit?usp=sharing"",""หนองคาย!J398"")"),468)</f>
        <v>468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IFERROR(__xludf.DUMMYFUNCTION("IMPORTRANGE(""https://docs.google.com/spreadsheets/d/1XL5vhW3sbDhbH9Cz0tuDiY8C3ctxq1tqvaCgkFb8cCA/edit?usp=sharing"",""หนองคาย!J399"")"),3693)</f>
        <v>3693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IFERROR(__xludf.DUMMYFUNCTION("IMPORTRANGE(""https://docs.google.com/spreadsheets/d/1XL5vhW3sbDhbH9Cz0tuDiY8C3ctxq1tqvaCgkFb8cCA/edit?usp=sharing"",""หนองคาย!J400"")"),338)</f>
        <v>338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IFERROR(__xludf.DUMMYFUNCTION("IMPORTRANGE(""https://docs.google.com/spreadsheets/d/1XL5vhW3sbDhbH9Cz0tuDiY8C3ctxq1tqvaCgkFb8cCA/edit?usp=sharing"",""หนองคาย!J401"")"),523)</f>
        <v>523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IFERROR(__xludf.DUMMYFUNCTION("IMPORTRANGE(""https://docs.google.com/spreadsheets/d/1XL5vhW3sbDhbH9Cz0tuDiY8C3ctxq1tqvaCgkFb8cCA/edit?usp=sharing"",""หนองคาย!J402"")"),40)</f>
        <v>40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IFERROR(__xludf.DUMMYFUNCTION("IMPORTRANGE(""https://docs.google.com/spreadsheets/d/1XL5vhW3sbDhbH9Cz0tuDiY8C3ctxq1tqvaCgkFb8cCA/edit?usp=sharing"",""หนองคาย!J403"")"),463)</f>
        <v>463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IFERROR(__xludf.DUMMYFUNCTION("IMPORTRANGE(""https://docs.google.com/spreadsheets/d/1XL5vhW3sbDhbH9Cz0tuDiY8C3ctxq1tqvaCgkFb8cCA/edit?usp=sharing"",""หนองคาย!J404"")"),39)</f>
        <v>39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IFERROR(__xludf.DUMMYFUNCTION("IMPORTRANGE(""https://docs.google.com/spreadsheets/d/1XL5vhW3sbDhbH9Cz0tuDiY8C3ctxq1tqvaCgkFb8cCA/edit?usp=sharing"",""หนองคาย!J405"")"),99)</f>
        <v>99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IFERROR(__xludf.DUMMYFUNCTION("IMPORTRANGE(""https://docs.google.com/spreadsheets/d/1XL5vhW3sbDhbH9Cz0tuDiY8C3ctxq1tqvaCgkFb8cCA/edit?usp=sharing"",""หนองคาย!J407"")"),364)</f>
        <v>364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IFERROR(__xludf.DUMMYFUNCTION("IMPORTRANGE(""https://docs.google.com/spreadsheets/d/1XL5vhW3sbDhbH9Cz0tuDiY8C3ctxq1tqvaCgkFb8cCA/edit?usp=sharing"",""หนองคาย!J408"")"),30)</f>
        <v>30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IFERROR(__xludf.DUMMYFUNCTION("IMPORTRANGE(""https://docs.google.com/spreadsheets/d/1XL5vhW3sbDhbH9Cz0tuDiY8C3ctxq1tqvaCgkFb8cCA/edit?usp=sharing"",""หนองคาย!J409"")"),208)</f>
        <v>208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IFERROR(__xludf.DUMMYFUNCTION("IMPORTRANGE(""https://docs.google.com/spreadsheets/d/1XL5vhW3sbDhbH9Cz0tuDiY8C3ctxq1tqvaCgkFb8cCA/edit?usp=sharing"",""หนองคาย!J410"")"),33)</f>
        <v>33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IFERROR(__xludf.DUMMYFUNCTION("IMPORTRANGE(""https://docs.google.com/spreadsheets/d/1XL5vhW3sbDhbH9Cz0tuDiY8C3ctxq1tqvaCgkFb8cCA/edit?usp=sharing"",""หนองคาย!J420"")"),102)</f>
        <v>102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IFERROR(__xludf.DUMMYFUNCTION("IMPORTRANGE(""https://docs.google.com/spreadsheets/d/1XL5vhW3sbDhbH9Cz0tuDiY8C3ctxq1tqvaCgkFb8cCA/edit?usp=sharing"",""หนองคาย!J422"")"),44)</f>
        <v>44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IFERROR(__xludf.DUMMYFUNCTION("IMPORTRANGE(""https://docs.google.com/spreadsheets/d/1XL5vhW3sbDhbH9Cz0tuDiY8C3ctxq1tqvaCgkFb8cCA/edit?usp=sharing"",""หนองคาย!J423"")"),7)</f>
        <v>7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IFERROR(__xludf.DUMMYFUNCTION("IMPORTRANGE(""https://docs.google.com/spreadsheets/d/1XL5vhW3sbDhbH9Cz0tuDiY8C3ctxq1tqvaCgkFb8cCA/edit?usp=sharing"",""หนองคาย!J424"")"),58)</f>
        <v>58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IFERROR(__xludf.DUMMYFUNCTION("IMPORTRANGE(""https://docs.google.com/spreadsheets/d/1XL5vhW3sbDhbH9Cz0tuDiY8C3ctxq1tqvaCgkFb8cCA/edit?usp=sharing"",""หนองคาย!J425"")"),9)</f>
        <v>9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IFERROR(__xludf.DUMMYFUNCTION("IMPORTRANGE(""https://docs.google.com/spreadsheets/d/1XL5vhW3sbDhbH9Cz0tuDiY8C3ctxq1tqvaCgkFb8cCA/edit?usp=sharing"",""หนองคาย!J459"")"),6372)</f>
        <v>6372</v>
      </c>
      <c r="K564" s="372">
        <f ca="1">IF(I564&gt;0,J564*100/I564,0)</f>
        <v>289.63636363636363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IFERROR(__xludf.DUMMYFUNCTION("IMPORTRANGE(""https://docs.google.com/spreadsheets/d/1XL5vhW3sbDhbH9Cz0tuDiY8C3ctxq1tqvaCgkFb8cCA/edit?usp=sharing"",""หนองคาย!M459"")"),136870.32)</f>
        <v>136870.32</v>
      </c>
      <c r="O564" s="373">
        <f t="shared" ref="O564:O568" ca="1" si="122">+IF(L564&gt;0,N564*100/L564,0)</f>
        <v>95.686744966442959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IFERROR(__xludf.DUMMYFUNCTION("IMPORTRANGE(""https://docs.google.com/spreadsheets/d/1XL5vhW3sbDhbH9Cz0tuDiY8C3ctxq1tqvaCgkFb8cCA/edit?usp=sharing"",""หนองคาย!M461"")"),136870.32)</f>
        <v>136870.32</v>
      </c>
      <c r="O566" s="169">
        <f t="shared" ca="1" si="122"/>
        <v>95.686744966442959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IFERROR(__xludf.DUMMYFUNCTION("IMPORTRANGE(""https://docs.google.com/spreadsheets/d/1XL5vhW3sbDhbH9Cz0tuDiY8C3ctxq1tqvaCgkFb8cCA/edit?usp=sharing"",""หนองคาย!M463"")"),136870.32)</f>
        <v>136870.32</v>
      </c>
      <c r="O568" s="169">
        <f t="shared" ca="1" si="122"/>
        <v>95.686744966442959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IFERROR(__xludf.DUMMYFUNCTION("IMPORTRANGE(""https://docs.google.com/spreadsheets/d/1XL5vhW3sbDhbH9Cz0tuDiY8C3ctxq1tqvaCgkFb8cCA/edit?usp=sharing"",""หนองคาย!M466"")"),93025.33)</f>
        <v>93025.33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IFERROR(__xludf.DUMMYFUNCTION("IMPORTRANGE(""https://docs.google.com/spreadsheets/d/1XL5vhW3sbDhbH9Cz0tuDiY8C3ctxq1tqvaCgkFb8cCA/edit?usp=sharing"",""หนองคาย!J468"")"),6372)</f>
        <v>6372</v>
      </c>
      <c r="K573" s="202">
        <f ca="1">IF(I573&gt;0,J573*100/I573,0)</f>
        <v>289.63636363636363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IFERROR(__xludf.DUMMYFUNCTION("IMPORTRANGE(""https://docs.google.com/spreadsheets/d/1XL5vhW3sbDhbH9Cz0tuDiY8C3ctxq1tqvaCgkFb8cCA/edit?usp=sharing"",""หนองคาย!J472"")"),6360)</f>
        <v>6360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IFERROR(__xludf.DUMMYFUNCTION("IMPORTRANGE(""https://docs.google.com/spreadsheets/d/1XL5vhW3sbDhbH9Cz0tuDiY8C3ctxq1tqvaCgkFb8cCA/edit?usp=sharing"",""หนองคาย!J474"")"),2)</f>
        <v>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IFERROR(__xludf.DUMMYFUNCTION("IMPORTRANGE(""https://docs.google.com/spreadsheets/d/1XL5vhW3sbDhbH9Cz0tuDiY8C3ctxq1tqvaCgkFb8cCA/edit?usp=sharing"",""หนองคาย!J475"")"),7)</f>
        <v>7</v>
      </c>
      <c r="K580" s="372">
        <f ca="1">IF(I580&gt;0,J580*100/I580,0)</f>
        <v>116.66666666666667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IFERROR(__xludf.DUMMYFUNCTION("IMPORTRANGE(""https://docs.google.com/spreadsheets/d/1XL5vhW3sbDhbH9Cz0tuDiY8C3ctxq1tqvaCgkFb8cCA/edit?usp=sharing"",""หนองคาย!M475"")"),73304.53)</f>
        <v>73304.53</v>
      </c>
      <c r="O580" s="373">
        <f t="shared" ref="O580:O584" ca="1" si="124">+IF(L580&gt;0,N580*100/L580,0)</f>
        <v>63.35413029574957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IFERROR(__xludf.DUMMYFUNCTION("IMPORTRANGE(""https://docs.google.com/spreadsheets/d/1XL5vhW3sbDhbH9Cz0tuDiY8C3ctxq1tqvaCgkFb8cCA/edit?usp=sharing"",""หนองคาย!M477"")"),73304.53)</f>
        <v>73304.53</v>
      </c>
      <c r="O582" s="169">
        <f t="shared" ca="1" si="124"/>
        <v>63.35413029574957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IFERROR(__xludf.DUMMYFUNCTION("IMPORTRANGE(""https://docs.google.com/spreadsheets/d/1XL5vhW3sbDhbH9Cz0tuDiY8C3ctxq1tqvaCgkFb8cCA/edit?usp=sharing"",""หนองคาย!M479"")"),73304.53)</f>
        <v>73304.53</v>
      </c>
      <c r="O584" s="169">
        <f t="shared" ca="1" si="124"/>
        <v>63.35413029574957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IFERROR(__xludf.DUMMYFUNCTION("IMPORTRANGE(""https://docs.google.com/spreadsheets/d/1XL5vhW3sbDhbH9Cz0tuDiY8C3ctxq1tqvaCgkFb8cCA/edit?usp=sharing"",""หนองคาย!M483"")"),73304.53)</f>
        <v>73304.53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IFERROR(__xludf.DUMMYFUNCTION("IMPORTRANGE(""https://docs.google.com/spreadsheets/d/1XL5vhW3sbDhbH9Cz0tuDiY8C3ctxq1tqvaCgkFb8cCA/edit?usp=sharing"",""หนองคาย!J486"")"),2)</f>
        <v>2</v>
      </c>
      <c r="K591" s="163">
        <f t="shared" ca="1" si="125"/>
        <v>33.333333333333336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IFERROR(__xludf.DUMMYFUNCTION("IMPORTRANGE(""https://docs.google.com/spreadsheets/d/1XL5vhW3sbDhbH9Cz0tuDiY8C3ctxq1tqvaCgkFb8cCA/edit?usp=sharing"",""หนองคาย!J487"")"),0.82)</f>
        <v>0.82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IFERROR(__xludf.DUMMYFUNCTION("IMPORTRANGE(""https://docs.google.com/spreadsheets/d/1XL5vhW3sbDhbH9Cz0tuDiY8C3ctxq1tqvaCgkFb8cCA/edit?usp=sharing"",""หนองคาย!J488"")"),7)</f>
        <v>7</v>
      </c>
      <c r="K593" s="163">
        <f t="shared" ca="1" si="125"/>
        <v>116.66666666666667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IFERROR(__xludf.DUMMYFUNCTION("IMPORTRANGE(""https://docs.google.com/spreadsheets/d/1XL5vhW3sbDhbH9Cz0tuDiY8C3ctxq1tqvaCgkFb8cCA/edit?usp=sharing"",""หนองคาย!J489"")"),2.77)</f>
        <v>2.77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IFERROR(__xludf.DUMMYFUNCTION("IMPORTRANGE(""https://docs.google.com/spreadsheets/d/1XL5vhW3sbDhbH9Cz0tuDiY8C3ctxq1tqvaCgkFb8cCA/edit?usp=sharing"",""หนองคาย!J490"")"),7)</f>
        <v>7</v>
      </c>
      <c r="K595" s="163">
        <f t="shared" ca="1" si="125"/>
        <v>116.66666666666667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IFERROR(__xludf.DUMMYFUNCTION("IMPORTRANGE(""https://docs.google.com/spreadsheets/d/1XL5vhW3sbDhbH9Cz0tuDiY8C3ctxq1tqvaCgkFb8cCA/edit?usp=sharing"",""หนองคาย!J491"")"),2.77)</f>
        <v>2.77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IFERROR(__xludf.DUMMYFUNCTION("IMPORTRANGE(""https://docs.google.com/spreadsheets/d/1XL5vhW3sbDhbH9Cz0tuDiY8C3ctxq1tqvaCgkFb8cCA/edit?usp=sharing"",""หนองคาย!M492"")"),5800)</f>
        <v>5800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IFERROR(__xludf.DUMMYFUNCTION("IMPORTRANGE(""https://docs.google.com/spreadsheets/d/1XL5vhW3sbDhbH9Cz0tuDiY8C3ctxq1tqvaCgkFb8cCA/edit?usp=sharing"",""หนองคาย!M494"")"),5800)</f>
        <v>5800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IFERROR(__xludf.DUMMYFUNCTION("IMPORTRANGE(""https://docs.google.com/spreadsheets/d/1XL5vhW3sbDhbH9Cz0tuDiY8C3ctxq1tqvaCgkFb8cCA/edit?usp=sharing"",""หนองคาย!M496"")"),5800)</f>
        <v>5800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IFERROR(__xludf.DUMMYFUNCTION("IMPORTRANGE(""https://docs.google.com/spreadsheets/d/1XL5vhW3sbDhbH9Cz0tuDiY8C3ctxq1tqvaCgkFb8cCA/edit?usp=sharing"",""หนองคาย!M500"")"),5800)</f>
        <v>5800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IFERROR(__xludf.DUMMYFUNCTION("IMPORTRANGE(""https://docs.google.com/spreadsheets/d/1XL5vhW3sbDhbH9Cz0tuDiY8C3ctxq1tqvaCgkFb8cCA/edit?usp=sharing"",""หนองคาย!J523"")"),3509386.05)</f>
        <v>3509386.05</v>
      </c>
      <c r="K628" s="343">
        <f t="shared" ref="K628:K635" ca="1" si="129">IF(I628&gt;0,J628*100/I628,0)</f>
        <v>98.017233416364448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IFERROR(__xludf.DUMMYFUNCTION("IMPORTRANGE(""https://docs.google.com/spreadsheets/d/1XL5vhW3sbDhbH9Cz0tuDiY8C3ctxq1tqvaCgkFb8cCA/edit?usp=sharing"",""หนองคาย!J524"")"),353)</f>
        <v>353</v>
      </c>
      <c r="K629" s="343">
        <f t="shared" ca="1" si="129"/>
        <v>98.879551820728295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IFERROR(__xludf.DUMMYFUNCTION("IMPORTRANGE(""https://docs.google.com/spreadsheets/d/1XL5vhW3sbDhbH9Cz0tuDiY8C3ctxq1tqvaCgkFb8cCA/edit?usp=sharing"",""หนองคาย!J525"")"),304574.46)</f>
        <v>304574.46000000002</v>
      </c>
      <c r="K630" s="343">
        <f t="shared" ca="1" si="129"/>
        <v>55.315984003949382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IFERROR(__xludf.DUMMYFUNCTION("IMPORTRANGE(""https://docs.google.com/spreadsheets/d/1XL5vhW3sbDhbH9Cz0tuDiY8C3ctxq1tqvaCgkFb8cCA/edit?usp=sharing"",""หนองคาย!J526"")"),33)</f>
        <v>33</v>
      </c>
      <c r="K631" s="343">
        <f t="shared" ca="1" si="129"/>
        <v>84.615384615384613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IFERROR(__xludf.DUMMYFUNCTION("IMPORTRANGE(""https://docs.google.com/spreadsheets/d/1XL5vhW3sbDhbH9Cz0tuDiY8C3ctxq1tqvaCgkFb8cCA/edit?usp=sharing"",""หนองคาย!J527"")"),683931.59)</f>
        <v>683931.59</v>
      </c>
      <c r="K632" s="343">
        <f t="shared" ca="1" si="129"/>
        <v>113.28970470420438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IFERROR(__xludf.DUMMYFUNCTION("IMPORTRANGE(""https://docs.google.com/spreadsheets/d/1XL5vhW3sbDhbH9Cz0tuDiY8C3ctxq1tqvaCgkFb8cCA/edit?usp=sharing"",""หนองคาย!J528"")"),103)</f>
        <v>103</v>
      </c>
      <c r="K633" s="343">
        <f t="shared" ca="1" si="129"/>
        <v>124.09638554216868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IFERROR(__xludf.DUMMYFUNCTION("IMPORTRANGE(""https://docs.google.com/spreadsheets/d/1XL5vhW3sbDhbH9Cz0tuDiY8C3ctxq1tqvaCgkFb8cCA/edit?usp=sharing"",""หนองคาย!I530"")"),111)</f>
        <v>111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36.200000000000003</v>
      </c>
      <c r="K651" s="587">
        <f t="shared" ca="1" si="131"/>
        <v>150.83333333333334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IFERROR(__xludf.DUMMYFUNCTION("IMPORTRANGE(""https://docs.google.com/spreadsheets/d/1XL5vhW3sbDhbH9Cz0tuDiY8C3ctxq1tqvaCgkFb8cCA/edit#gid=346597447"",""หนองคาย!J548"")"),35.65)</f>
        <v>35.65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IFERROR(__xludf.DUMMYFUNCTION("IMPORTRANGE(""https://docs.google.com/spreadsheets/d/1XL5vhW3sbDhbH9Cz0tuDiY8C3ctxq1tqvaCgkFb8cCA/edit#gid=346597447"",""หนองคาย!J553"")"),9)</f>
        <v>9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IFERROR(__xludf.DUMMYFUNCTION("IMPORTRANGE(""https://docs.google.com/spreadsheets/d/1XL5vhW3sbDhbH9Cz0tuDiY8C3ctxq1tqvaCgkFb8cCA/edit#gid=346597447"",""หนองคาย!J554"")"),9)</f>
        <v>9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IFERROR(__xludf.DUMMYFUNCTION("IMPORTRANGE(""https://docs.google.com/spreadsheets/d/1XL5vhW3sbDhbH9Cz0tuDiY8C3ctxq1tqvaCgkFb8cCA/edit#gid=346597447"",""หนองคาย!J555"")"),36.2)</f>
        <v>36.200000000000003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8323161.8700000001</v>
      </c>
      <c r="M8" s="23">
        <f t="shared" ca="1" si="0"/>
        <v>4860055.87</v>
      </c>
      <c r="N8" s="23">
        <f t="shared" ca="1" si="0"/>
        <v>7533374.7000000002</v>
      </c>
      <c r="O8" s="22">
        <f t="shared" ref="O8:O16" ca="1" si="1">IF(L8&gt;0,N8*100/L8,0)</f>
        <v>90.510971883813667</v>
      </c>
      <c r="P8" s="22">
        <f t="shared" ref="P8:P16" ca="1" si="2">IF(M8&gt;0,N8*100/M8,0)</f>
        <v>155.00592794625629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8323161.8700000001</v>
      </c>
      <c r="M10" s="30">
        <f t="shared" ca="1" si="4"/>
        <v>4860055.87</v>
      </c>
      <c r="N10" s="30">
        <f t="shared" ca="1" si="4"/>
        <v>7533374.7000000002</v>
      </c>
      <c r="O10" s="29">
        <f t="shared" ca="1" si="1"/>
        <v>90.510971883813667</v>
      </c>
      <c r="P10" s="29">
        <f t="shared" ca="1" si="2"/>
        <v>155.00592794625629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7255561.8700000001</v>
      </c>
      <c r="M12" s="38">
        <f t="shared" ca="1" si="6"/>
        <v>3792455.87</v>
      </c>
      <c r="N12" s="38">
        <f t="shared" ca="1" si="6"/>
        <v>6465774.7000000002</v>
      </c>
      <c r="O12" s="38">
        <f t="shared" ca="1" si="1"/>
        <v>89.114734542260891</v>
      </c>
      <c r="P12" s="38">
        <f t="shared" ca="1" si="2"/>
        <v>170.4904400113692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2120545.87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5135016</v>
      </c>
      <c r="M14" s="38">
        <f t="shared" si="8"/>
        <v>0</v>
      </c>
      <c r="N14" s="38">
        <f t="shared" ca="1" si="8"/>
        <v>2673318.83</v>
      </c>
      <c r="O14" s="38">
        <f t="shared" ca="1" si="1"/>
        <v>52.060574494801962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1067600</v>
      </c>
      <c r="M16" s="38">
        <f t="shared" ca="1" si="10"/>
        <v>1067600</v>
      </c>
      <c r="N16" s="38">
        <f t="shared" ca="1" si="10"/>
        <v>1067600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4860055.87</v>
      </c>
      <c r="M18" s="23">
        <f t="shared" ca="1" si="11"/>
        <v>4860055.87</v>
      </c>
      <c r="N18" s="23">
        <f t="shared" ca="1" si="11"/>
        <v>4860055.87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4860055.87</v>
      </c>
      <c r="M20" s="30">
        <f t="shared" ca="1" si="15"/>
        <v>4860055.87</v>
      </c>
      <c r="N20" s="30">
        <f t="shared" ca="1" si="15"/>
        <v>4860055.87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3792455.87</v>
      </c>
      <c r="M22" s="41">
        <f t="shared" ca="1" si="18"/>
        <v>3792455.87</v>
      </c>
      <c r="N22" s="38">
        <f t="shared" ca="1" si="18"/>
        <v>3792455.87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2120545.87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1671910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1067600</v>
      </c>
      <c r="M26" s="49">
        <f t="shared" ca="1" si="22"/>
        <v>1067600</v>
      </c>
      <c r="N26" s="49">
        <f t="shared" ca="1" si="22"/>
        <v>1067600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3463106</v>
      </c>
      <c r="M28" s="23">
        <f t="shared" si="23"/>
        <v>0</v>
      </c>
      <c r="N28" s="23">
        <f t="shared" ca="1" si="23"/>
        <v>2673318.83</v>
      </c>
      <c r="O28" s="22">
        <f t="shared" ref="O28:O30" ca="1" si="24">IF(L28&gt;0,N28*100/L28,0)</f>
        <v>77.194253655533501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3463106</v>
      </c>
      <c r="M30" s="30">
        <f t="shared" si="27"/>
        <v>0</v>
      </c>
      <c r="N30" s="30">
        <f t="shared" ca="1" si="27"/>
        <v>2673318.83</v>
      </c>
      <c r="O30" s="29">
        <f t="shared" ca="1" si="24"/>
        <v>77.194253655533501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3463106</v>
      </c>
      <c r="M32" s="38">
        <f t="shared" si="30"/>
        <v>0</v>
      </c>
      <c r="N32" s="38">
        <f t="shared" ca="1" si="30"/>
        <v>2673318.83</v>
      </c>
      <c r="O32" s="38">
        <f t="shared" ca="1" si="29"/>
        <v>77.194253655533501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3463106</v>
      </c>
      <c r="M34" s="38">
        <f t="shared" si="32"/>
        <v>0</v>
      </c>
      <c r="N34" s="38">
        <f t="shared" ca="1" si="32"/>
        <v>2673318.83</v>
      </c>
      <c r="O34" s="38">
        <f t="shared" ca="1" si="29"/>
        <v>77.194253655533501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4860055.87</v>
      </c>
      <c r="M37" s="54">
        <f t="shared" ca="1" si="33"/>
        <v>4860055.87</v>
      </c>
      <c r="N37" s="54">
        <f t="shared" ca="1" si="33"/>
        <v>4860055.87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1619300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1619300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IFERROR(__xludf.DUMMYFUNCTION("IMPORTRANGE(""https://docs.google.com/spreadsheets/d/1Yj_ptqi66GCucihVvJfMjLAmec39IyEx_6qawtMGysU/edit?usp=sharing"",""สบก!R54"")"),649100)</f>
        <v>649100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838345.87</v>
      </c>
      <c r="M53" s="121">
        <f t="shared" ca="1" si="39"/>
        <v>838345.87</v>
      </c>
      <c r="N53" s="121">
        <f t="shared" ca="1" si="39"/>
        <v>838345.87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838345.87</v>
      </c>
      <c r="M55" s="121">
        <f t="shared" ca="1" si="43"/>
        <v>838345.87</v>
      </c>
      <c r="N55" s="121">
        <f t="shared" ca="1" si="43"/>
        <v>838345.87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838345.87</v>
      </c>
      <c r="M57" s="623">
        <f ca="1">IFERROR(__xludf.DUMMYFUNCTION("IMPORTRANGE(""https://docs.google.com/spreadsheets/d/1Yj_ptqi66GCucihVvJfMjLAmec39IyEx_6qawtMGysU/edit?usp=sharing"",""สบก!Z54"")"),838345.87)</f>
        <v>838345.87</v>
      </c>
      <c r="N57" s="623">
        <f ca="1">IFERROR(__xludf.DUMMYFUNCTION("IMPORTRANGE(""https://docs.google.com/spreadsheets/d/1Yj_ptqi66GCucihVvJfMjLAmec39IyEx_6qawtMGysU/edit?usp=sharing"",""สบก!AA54"")"),838345.87)</f>
        <v>838345.87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IFERROR(__xludf.DUMMYFUNCTION("IMPORTRANGE(""https://docs.google.com/spreadsheets/d/1Yj_ptqi66GCucihVvJfMjLAmec39IyEx_6qawtMGysU/edit?usp=sharing"",""สบก!V54"")"),838345.87)</f>
        <v>838345.87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669120</v>
      </c>
      <c r="M66" s="152">
        <f t="shared" ca="1" si="45"/>
        <v>669120</v>
      </c>
      <c r="N66" s="152">
        <f t="shared" ca="1" si="45"/>
        <v>669120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669120</v>
      </c>
      <c r="M68" s="157">
        <f t="shared" ca="1" si="49"/>
        <v>669120</v>
      </c>
      <c r="N68" s="157">
        <f t="shared" ca="1" si="49"/>
        <v>669120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620620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IFERROR(__xludf.DUMMYFUNCTION("IMPORTRANGE(""https://docs.google.com/spreadsheets/d/1Yj_ptqi66GCucihVvJfMjLAmec39IyEx_6qawtMGysU/edit?usp=sharing"",""สบก!AJ54"")"),620620)</f>
        <v>620620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IFERROR(__xludf.DUMMYFUNCTION("IMPORTRANGE(""https://docs.google.com/spreadsheets/d/1Yj_ptqi66GCucihVvJfMjLAmec39IyEx_6qawtMGysU/edit?usp=sharing"",""สบก!AF54"")"),388620)</f>
        <v>388620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IFERROR(__xludf.DUMMYFUNCTION("IMPORTRANGE(""https://docs.google.com/spreadsheets/d/1Yj_ptqi66GCucihVvJfMjLAmec39IyEx_6qawtMGysU/edit?usp=sharing"",""สบก!AG54"")"),48500)</f>
        <v>48500</v>
      </c>
      <c r="M74" s="626">
        <f ca="1">L74</f>
        <v>48500</v>
      </c>
      <c r="N74" s="623">
        <f ca="1">IFERROR(__xludf.DUMMYFUNCTION("IMPORTRANGE(""https://docs.google.com/spreadsheets/d/1Yj_ptqi66GCucihVvJfMjLAmec39IyEx_6qawtMGysU/edit?usp=sharing"",""สบก!AK54"")"),48500)</f>
        <v>48500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314700</v>
      </c>
      <c r="M140" s="152">
        <f t="shared" ca="1" si="64"/>
        <v>314700</v>
      </c>
      <c r="N140" s="152">
        <f t="shared" ca="1" si="64"/>
        <v>314700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314700</v>
      </c>
      <c r="M142" s="157">
        <f t="shared" ca="1" si="68"/>
        <v>314700</v>
      </c>
      <c r="N142" s="157">
        <f t="shared" ca="1" si="68"/>
        <v>314700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314700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IFERROR(__xludf.DUMMYFUNCTION("IMPORTRANGE(""https://docs.google.com/spreadsheets/d/1Yj_ptqi66GCucihVvJfMjLAmec39IyEx_6qawtMGysU/edit?usp=sharing"",""สบก!BK54"")"),314700)</f>
        <v>314700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IFERROR(__xludf.DUMMYFUNCTION("IMPORTRANGE(""https://docs.google.com/spreadsheets/d/1Yj_ptqi66GCucihVvJfMjLAmec39IyEx_6qawtMGysU/edit?usp=sharing"",""สบก!BG54"")"),219600)</f>
        <v>219600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41130</v>
      </c>
      <c r="M220" s="152">
        <f t="shared" ca="1" si="72"/>
        <v>41130</v>
      </c>
      <c r="N220" s="152">
        <f t="shared" ca="1" si="72"/>
        <v>41130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41130</v>
      </c>
      <c r="M222" s="157">
        <f t="shared" ca="1" si="76"/>
        <v>41130</v>
      </c>
      <c r="N222" s="157">
        <f t="shared" ca="1" si="76"/>
        <v>41130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41130</v>
      </c>
      <c r="M224" s="627">
        <f ca="1">IFERROR(__xludf.DUMMYFUNCTION("IMPORTRANGE(""https://docs.google.com/spreadsheets/d/1Yj_ptqi66GCucihVvJfMjLAmec39IyEx_6qawtMGysU/edit?usp=sharing"",""สบก!BS54"")"),41130)</f>
        <v>41130</v>
      </c>
      <c r="N224" s="628">
        <f ca="1">IFERROR(__xludf.DUMMYFUNCTION("IMPORTRANGE(""https://docs.google.com/spreadsheets/d/1Yj_ptqi66GCucihVvJfMjLAmec39IyEx_6qawtMGysU/edit?usp=sharing"",""สบก!BT54"")"),41130)</f>
        <v>41130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IFERROR(__xludf.DUMMYFUNCTION("IMPORTRANGE(""https://docs.google.com/spreadsheets/d/1Yj_ptqi66GCucihVvJfMjLAmec39IyEx_6qawtMGysU/edit?usp=sharing"",""สบก!BP54"")"),41130)</f>
        <v>41130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IFERROR(__xludf.DUMMYFUNCTION("IMPORTRANGE(""https://docs.google.com/spreadsheets/d/1XL5vhW3sbDhbH9Cz0tuDiY8C3ctxq1tqvaCgkFb8cCA/edit?usp=sharing"",""หนองบัวลำภู!J228"")"),741)</f>
        <v>741</v>
      </c>
      <c r="K328" s="318">
        <f ca="1">IF(I328&gt;0,J328*100/I328,0)</f>
        <v>88.214285714285708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1377460</v>
      </c>
      <c r="M329" s="152">
        <f t="shared" ca="1" si="98"/>
        <v>1377460</v>
      </c>
      <c r="N329" s="152">
        <f t="shared" ca="1" si="98"/>
        <v>1377460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1377460</v>
      </c>
      <c r="M331" s="157">
        <f t="shared" ca="1" si="102"/>
        <v>1377460</v>
      </c>
      <c r="N331" s="157">
        <f t="shared" ca="1" si="102"/>
        <v>1377460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1328560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IFERROR(__xludf.DUMMYFUNCTION("IMPORTRANGE(""https://docs.google.com/spreadsheets/d/1Yj_ptqi66GCucihVvJfMjLAmec39IyEx_6qawtMGysU/edit?usp=sharing"",""สบก!DM54"")"),1328560)</f>
        <v>1328560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IFERROR(__xludf.DUMMYFUNCTION("IMPORTRANGE(""https://docs.google.com/spreadsheets/d/1Yj_ptqi66GCucihVvJfMjLAmec39IyEx_6qawtMGysU/edit?usp=sharing"",""สบก!DI54"")"),1022560)</f>
        <v>1022560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IFERROR(__xludf.DUMMYFUNCTION("IMPORTRANGE(""https://docs.google.com/spreadsheets/d/1XL5vhW3sbDhbH9Cz0tuDiY8C3ctxq1tqvaCgkFb8cCA/edit?usp=sharing"",""หนองบัวลำภู!J234"")"),722)</f>
        <v>722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IFERROR(__xludf.DUMMYFUNCTION("IMPORTRANGE(""https://docs.google.com/spreadsheets/d/1XL5vhW3sbDhbH9Cz0tuDiY8C3ctxq1tqvaCgkFb8cCA/edit?usp=sharing"",""หนองบัวลำภู!J235"")"),7133.59)</f>
        <v>7133.59</v>
      </c>
      <c r="K340" s="343">
        <f t="shared" ca="1" si="103"/>
        <v>96.399864864864867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IFERROR(__xludf.DUMMYFUNCTION("IMPORTRANGE(""https://docs.google.com/spreadsheets/d/1XL5vhW3sbDhbH9Cz0tuDiY8C3ctxq1tqvaCgkFb8cCA/edit?usp=sharing"",""หนองบัวลำภู!J236"")"),741)</f>
        <v>741</v>
      </c>
      <c r="K341" s="343">
        <f t="shared" ca="1" si="103"/>
        <v>88.214285714285708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IFERROR(__xludf.DUMMYFUNCTION("IMPORTRANGE(""https://docs.google.com/spreadsheets/d/1XL5vhW3sbDhbH9Cz0tuDiY8C3ctxq1tqvaCgkFb8cCA/edit?usp=sharing"",""หนองบัวลำภู!J237"")"),8276.04)</f>
        <v>8276.0400000000009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IFERROR(__xludf.DUMMYFUNCTION("IMPORTRANGE(""https://docs.google.com/spreadsheets/d/1XL5vhW3sbDhbH9Cz0tuDiY8C3ctxq1tqvaCgkFb8cCA/edit?usp=sharing"",""หนองบัวลำภู!J240"")"),741)</f>
        <v>741</v>
      </c>
      <c r="K345" s="343">
        <f t="shared" ca="1" si="103"/>
        <v>88.214285714285708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IFERROR(__xludf.DUMMYFUNCTION("IMPORTRANGE(""https://docs.google.com/spreadsheets/d/1XL5vhW3sbDhbH9Cz0tuDiY8C3ctxq1tqvaCgkFb8cCA/edit?usp=sharing"",""หนองบัวลำภู!J241"")"),8276.04)</f>
        <v>8276.0400000000009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IFERROR(__xludf.DUMMYFUNCTION("IMPORTRANGE(""https://docs.google.com/spreadsheets/d/1XL5vhW3sbDhbH9Cz0tuDiY8C3ctxq1tqvaCgkFb8cCA/edit?usp=sharing"",""หนองบัวลำภู!L242"")"),3463106)</f>
        <v>3463106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IFERROR(__xludf.DUMMYFUNCTION("IMPORTRANGE(""https://docs.google.com/spreadsheets/d/1XL5vhW3sbDhbH9Cz0tuDiY8C3ctxq1tqvaCgkFb8cCA/edit?usp=sharing"",""หนองบัวลำภู!M242"")"),2673318.83)</f>
        <v>2673318.83</v>
      </c>
      <c r="O347" s="358">
        <f ca="1">+IF(L347&gt;0,N347*100/L347,0)</f>
        <v>77.194253655533501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IFERROR(__xludf.DUMMYFUNCTION("IMPORTRANGE(""https://docs.google.com/spreadsheets/d/1XL5vhW3sbDhbH9Cz0tuDiY8C3ctxq1tqvaCgkFb8cCA/edit?usp=sharing"",""หนองบัวลำภู!L244"")"),630350)</f>
        <v>630350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IFERROR(__xludf.DUMMYFUNCTION("IMPORTRANGE(""https://docs.google.com/spreadsheets/d/1XL5vhW3sbDhbH9Cz0tuDiY8C3ctxq1tqvaCgkFb8cCA/edit?usp=sharing"",""หนองบัวลำภู!M244"")"),600736.72)</f>
        <v>600736.72</v>
      </c>
      <c r="O349" s="373">
        <f ca="1">+IF(L349&gt;0,N349*100/L349,0)</f>
        <v>95.302089315459668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IFERROR(__xludf.DUMMYFUNCTION("IMPORTRANGE(""https://docs.google.com/spreadsheets/d/1XL5vhW3sbDhbH9Cz0tuDiY8C3ctxq1tqvaCgkFb8cCA/edit?usp=sharing"",""หนองบัวลำภู!L247"")"),630350)</f>
        <v>630350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IFERROR(__xludf.DUMMYFUNCTION("IMPORTRANGE(""https://docs.google.com/spreadsheets/d/1XL5vhW3sbDhbH9Cz0tuDiY8C3ctxq1tqvaCgkFb8cCA/edit?usp=sharing"",""หนองบัวลำภู!M247"")"),600736.72)</f>
        <v>600736.72</v>
      </c>
      <c r="O352" s="165">
        <f t="shared" ca="1" si="105"/>
        <v>95.302089315459668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IFERROR(__xludf.DUMMYFUNCTION("IMPORTRANGE(""https://docs.google.com/spreadsheets/d/1XL5vhW3sbDhbH9Cz0tuDiY8C3ctxq1tqvaCgkFb8cCA/edit?usp=sharing"",""หนองบัวลำภู!L249"")"),630350)</f>
        <v>630350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IFERROR(__xludf.DUMMYFUNCTION("IMPORTRANGE(""https://docs.google.com/spreadsheets/d/1XL5vhW3sbDhbH9Cz0tuDiY8C3ctxq1tqvaCgkFb8cCA/edit?usp=sharing"",""หนองบัวลำภู!M249"")"),600736.72)</f>
        <v>600736.72</v>
      </c>
      <c r="O354" s="169">
        <f t="shared" ca="1" si="105"/>
        <v>95.302089315459668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IFERROR(__xludf.DUMMYFUNCTION("IMPORTRANGE(""https://docs.google.com/spreadsheets/d/1XL5vhW3sbDhbH9Cz0tuDiY8C3ctxq1tqvaCgkFb8cCA/edit?usp=sharing"",""หนองบัวลำภู!M252"")"),126500.05)</f>
        <v>126500.05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IFERROR(__xludf.DUMMYFUNCTION("IMPORTRANGE(""https://docs.google.com/spreadsheets/d/1XL5vhW3sbDhbH9Cz0tuDiY8C3ctxq1tqvaCgkFb8cCA/edit?usp=sharing"",""หนองบัวลำภู!M253"")"),51436.67)</f>
        <v>51436.67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IFERROR(__xludf.DUMMYFUNCTION("IMPORTRANGE(""https://docs.google.com/spreadsheets/d/1XL5vhW3sbDhbH9Cz0tuDiY8C3ctxq1tqvaCgkFb8cCA/edit?usp=sharing"",""หนองบัวลำภู!M275"")"),726394.02)</f>
        <v>726394.02</v>
      </c>
      <c r="O380" s="373">
        <f ca="1">+IF(L380&gt;0,N380*100/L380,0)</f>
        <v>70.625172091937927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IFERROR(__xludf.DUMMYFUNCTION("IMPORTRANGE(""https://docs.google.com/spreadsheets/d/1XL5vhW3sbDhbH9Cz0tuDiY8C3ctxq1tqvaCgkFb8cCA/edit?usp=sharing"",""หนองบัวลำภู!M278"")"),726394.02)</f>
        <v>726394.02</v>
      </c>
      <c r="O383" s="165">
        <f t="shared" ca="1" si="109"/>
        <v>70.625172091937927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IFERROR(__xludf.DUMMYFUNCTION("IMPORTRANGE(""https://docs.google.com/spreadsheets/d/1XL5vhW3sbDhbH9Cz0tuDiY8C3ctxq1tqvaCgkFb8cCA/edit?usp=sharing"",""หนองบัวลำภู!M280"")"),726394.02)</f>
        <v>726394.02</v>
      </c>
      <c r="O385" s="169">
        <f t="shared" ca="1" si="109"/>
        <v>70.625172091937927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IFERROR(__xludf.DUMMYFUNCTION("IMPORTRANGE(""https://docs.google.com/spreadsheets/d/1XL5vhW3sbDhbH9Cz0tuDiY8C3ctxq1tqvaCgkFb8cCA/edit?usp=sharing"",""หนองบัวลำภู!M282"")"),354674)</f>
        <v>354674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IFERROR(__xludf.DUMMYFUNCTION("IMPORTRANGE(""https://docs.google.com/spreadsheets/d/1XL5vhW3sbDhbH9Cz0tuDiY8C3ctxq1tqvaCgkFb8cCA/edit?usp=sharing"",""หนองบัวลำภู!M283"")"),129200.02)</f>
        <v>129200.02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IFERROR(__xludf.DUMMYFUNCTION("IMPORTRANGE(""https://docs.google.com/spreadsheets/d/1XL5vhW3sbDhbH9Cz0tuDiY8C3ctxq1tqvaCgkFb8cCA/edit?usp=sharing"",""หนองบัวลำภู!M284"")"),44520)</f>
        <v>44520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IFERROR(__xludf.DUMMYFUNCTION("IMPORTRANGE(""https://docs.google.com/spreadsheets/d/1XL5vhW3sbDhbH9Cz0tuDiY8C3ctxq1tqvaCgkFb8cCA/edit?usp=sharing"",""หนองบัวลำภู!M296"")"),151193)</f>
        <v>151193</v>
      </c>
      <c r="O401" s="373">
        <f ca="1">+IF(L401&gt;0,N401*100/L401,0)</f>
        <v>94.525164113785564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IFERROR(__xludf.DUMMYFUNCTION("IMPORTRANGE(""https://docs.google.com/spreadsheets/d/1XL5vhW3sbDhbH9Cz0tuDiY8C3ctxq1tqvaCgkFb8cCA/edit?usp=sharing"",""หนองบัวลำภู!M299"")"),151193)</f>
        <v>151193</v>
      </c>
      <c r="O404" s="169">
        <f t="shared" ca="1" si="112"/>
        <v>94.525164113785564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IFERROR(__xludf.DUMMYFUNCTION("IMPORTRANGE(""https://docs.google.com/spreadsheets/d/1XL5vhW3sbDhbH9Cz0tuDiY8C3ctxq1tqvaCgkFb8cCA/edit?usp=sharing"",""หนองบัวลำภู!M301"")"),151193)</f>
        <v>151193</v>
      </c>
      <c r="O406" s="169">
        <f t="shared" ca="1" si="112"/>
        <v>94.525164113785564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IFERROR(__xludf.DUMMYFUNCTION("IMPORTRANGE(""https://docs.google.com/spreadsheets/d/1XL5vhW3sbDhbH9Cz0tuDiY8C3ctxq1tqvaCgkFb8cCA/edit?usp=sharing"",""หนองบัวลำภู!M305"")"),21143)</f>
        <v>21143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IFERROR(__xludf.DUMMYFUNCTION("IMPORTRANGE(""https://docs.google.com/spreadsheets/d/1XL5vhW3sbDhbH9Cz0tuDiY8C3ctxq1tqvaCgkFb8cCA/edit?usp=sharing"",""หนองบัวลำภู!J350"")"),42877)</f>
        <v>42877</v>
      </c>
      <c r="K455" s="372">
        <f ca="1">IF(I455&gt;0,J455*100/I455,0)</f>
        <v>99.979014130485467</v>
      </c>
      <c r="L455" s="373">
        <f ca="1">IFERROR(__xludf.DUMMYFUNCTION("IMPORTRANGE(""https://docs.google.com/spreadsheets/d/1XL5vhW3sbDhbH9Cz0tuDiY8C3ctxq1tqvaCgkFb8cCA/edit?usp=sharing"",""หนองบัวลำภู!L350"")"),723796)</f>
        <v>723796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IFERROR(__xludf.DUMMYFUNCTION("IMPORTRANGE(""https://docs.google.com/spreadsheets/d/1XL5vhW3sbDhbH9Cz0tuDiY8C3ctxq1tqvaCgkFb8cCA/edit?usp=sharing"",""หนองบัวลำภู!M350"")"),399675.06)</f>
        <v>399675.06</v>
      </c>
      <c r="O455" s="373">
        <f t="shared" ref="O455:O459" ca="1" si="116">+IF(L455&gt;0,N455*100/L455,0)</f>
        <v>55.219296597383796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IFERROR(__xludf.DUMMYFUNCTION("IMPORTRANGE(""https://docs.google.com/spreadsheets/d/1XL5vhW3sbDhbH9Cz0tuDiY8C3ctxq1tqvaCgkFb8cCA/edit?usp=sharing"",""หนองบัวลำภู!L352"")"),723796)</f>
        <v>723796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IFERROR(__xludf.DUMMYFUNCTION("IMPORTRANGE(""https://docs.google.com/spreadsheets/d/1XL5vhW3sbDhbH9Cz0tuDiY8C3ctxq1tqvaCgkFb8cCA/edit?usp=sharing"",""หนองบัวลำภู!M352"")"),399675.06)</f>
        <v>399675.06</v>
      </c>
      <c r="O457" s="169">
        <f t="shared" ca="1" si="116"/>
        <v>55.219296597383796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IFERROR(__xludf.DUMMYFUNCTION("IMPORTRANGE(""https://docs.google.com/spreadsheets/d/1XL5vhW3sbDhbH9Cz0tuDiY8C3ctxq1tqvaCgkFb8cCA/edit?usp=sharing"",""หนองบัวลำภู!L354"")"),723796)</f>
        <v>723796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IFERROR(__xludf.DUMMYFUNCTION("IMPORTRANGE(""https://docs.google.com/spreadsheets/d/1XL5vhW3sbDhbH9Cz0tuDiY8C3ctxq1tqvaCgkFb8cCA/edit?usp=sharing"",""หนองบัวลำภู!M354"")"),399675.06)</f>
        <v>399675.06</v>
      </c>
      <c r="O459" s="169">
        <f t="shared" ca="1" si="116"/>
        <v>55.219296597383796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IFERROR(__xludf.DUMMYFUNCTION("IMPORTRANGE(""https://docs.google.com/spreadsheets/d/1XL5vhW3sbDhbH9Cz0tuDiY8C3ctxq1tqvaCgkFb8cCA/edit?usp=sharing"",""หนองบัวลำภู!M357"")"),127600.06)</f>
        <v>127600.06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IFERROR(__xludf.DUMMYFUNCTION("IMPORTRANGE(""https://docs.google.com/spreadsheets/d/1XL5vhW3sbDhbH9Cz0tuDiY8C3ctxq1tqvaCgkFb8cCA/edit?usp=sharing"",""หนองบัวลำภู!M358"")"),272075)</f>
        <v>272075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IFERROR(__xludf.DUMMYFUNCTION("IMPORTRANGE(""https://docs.google.com/spreadsheets/d/1XL5vhW3sbDhbH9Cz0tuDiY8C3ctxq1tqvaCgkFb8cCA/edit?usp=sharing"",""หนองบัวลำภู!J359"")"),42877)</f>
        <v>42877</v>
      </c>
      <c r="K464" s="269">
        <f t="shared" ref="K464:K515" ca="1" si="117">IF(I464&gt;0,J464*100/I464,0)</f>
        <v>99.979014130485467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IFERROR(__xludf.DUMMYFUNCTION("IMPORTRANGE(""https://docs.google.com/spreadsheets/d/1XL5vhW3sbDhbH9Cz0tuDiY8C3ctxq1tqvaCgkFb8cCA/edit?usp=sharing"",""หนองบัวลำภู!J376"")"),42877)</f>
        <v>42877</v>
      </c>
      <c r="K481" s="202">
        <f t="shared" ca="1" si="117"/>
        <v>99.979014130485467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IFERROR(__xludf.DUMMYFUNCTION("IMPORTRANGE(""https://docs.google.com/spreadsheets/d/1XL5vhW3sbDhbH9Cz0tuDiY8C3ctxq1tqvaCgkFb8cCA/edit?usp=sharing"",""หนองบัวลำภู!J378"")"),41264)</f>
        <v>41264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IFERROR(__xludf.DUMMYFUNCTION("IMPORTRANGE(""https://docs.google.com/spreadsheets/d/1XL5vhW3sbDhbH9Cz0tuDiY8C3ctxq1tqvaCgkFb8cCA/edit?usp=sharing"",""หนองบัวลำภู!J379"")"),4112)</f>
        <v>4112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IFERROR(__xludf.DUMMYFUNCTION("IMPORTRANGE(""https://docs.google.com/spreadsheets/d/1XL5vhW3sbDhbH9Cz0tuDiY8C3ctxq1tqvaCgkFb8cCA/edit?usp=sharing"",""หนองบัวลำภู!J380"")"),63)</f>
        <v>63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IFERROR(__xludf.DUMMYFUNCTION("IMPORTRANGE(""https://docs.google.com/spreadsheets/d/1XL5vhW3sbDhbH9Cz0tuDiY8C3ctxq1tqvaCgkFb8cCA/edit?usp=sharing"",""หนองบัวลำภู!J382"")"),1550)</f>
        <v>1550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IFERROR(__xludf.DUMMYFUNCTION("IMPORTRANGE(""https://docs.google.com/spreadsheets/d/1XL5vhW3sbDhbH9Cz0tuDiY8C3ctxq1tqvaCgkFb8cCA/edit?usp=sharing"",""หนองบัวลำภู!J384"")"),1550)</f>
        <v>1550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IFERROR(__xludf.DUMMYFUNCTION("IMPORTRANGE(""https://docs.google.com/spreadsheets/d/1XL5vhW3sbDhbH9Cz0tuDiY8C3ctxq1tqvaCgkFb8cCA/edit?usp=sharing"",""หนองบัวลำภู!J385"")"),109)</f>
        <v>109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IFERROR(__xludf.DUMMYFUNCTION("IMPORTRANGE(""https://docs.google.com/spreadsheets/d/1XL5vhW3sbDhbH9Cz0tuDiY8C3ctxq1tqvaCgkFb8cCA/edit?usp=sharing"",""หนองบัวลำภู!J392"")"),10065.7575)</f>
        <v>10065.7575</v>
      </c>
      <c r="K497" s="444">
        <f t="shared" ca="1" si="117"/>
        <v>99.414888888888882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IFERROR(__xludf.DUMMYFUNCTION("IMPORTRANGE(""https://docs.google.com/spreadsheets/d/1XL5vhW3sbDhbH9Cz0tuDiY8C3ctxq1tqvaCgkFb8cCA/edit?usp=sharing"",""หนองบัวลำภู!J393"")"),10065.7575)</f>
        <v>10065.7575</v>
      </c>
      <c r="K498" s="202">
        <f t="shared" ca="1" si="117"/>
        <v>99.414888888888882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IFERROR(__xludf.DUMMYFUNCTION("IMPORTRANGE(""https://docs.google.com/spreadsheets/d/1XL5vhW3sbDhbH9Cz0tuDiY8C3ctxq1tqvaCgkFb8cCA/edit?usp=sharing"",""หนองบัวลำภู!J394"")"),939)</f>
        <v>939</v>
      </c>
      <c r="K499" s="202">
        <f t="shared" ca="1" si="117"/>
        <v>88.418079096045204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IFERROR(__xludf.DUMMYFUNCTION("IMPORTRANGE(""https://docs.google.com/spreadsheets/d/1XL5vhW3sbDhbH9Cz0tuDiY8C3ctxq1tqvaCgkFb8cCA/edit?usp=sharing"",""หนองบัวลำภู!J395"")"),8189)</f>
        <v>8189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IFERROR(__xludf.DUMMYFUNCTION("IMPORTRANGE(""https://docs.google.com/spreadsheets/d/1XL5vhW3sbDhbH9Cz0tuDiY8C3ctxq1tqvaCgkFb8cCA/edit?usp=sharing"",""หนองบัวลำภู!J396"")"),730)</f>
        <v>730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IFERROR(__xludf.DUMMYFUNCTION("IMPORTRANGE(""https://docs.google.com/spreadsheets/d/1XL5vhW3sbDhbH9Cz0tuDiY8C3ctxq1tqvaCgkFb8cCA/edit?usp=sharing"",""หนองบัวลำภู!J397"")"),2326)</f>
        <v>2326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IFERROR(__xludf.DUMMYFUNCTION("IMPORTRANGE(""https://docs.google.com/spreadsheets/d/1XL5vhW3sbDhbH9Cz0tuDiY8C3ctxq1tqvaCgkFb8cCA/edit?usp=sharing"",""หนองบัวลำภู!J398"")"),236)</f>
        <v>236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IFERROR(__xludf.DUMMYFUNCTION("IMPORTRANGE(""https://docs.google.com/spreadsheets/d/1XL5vhW3sbDhbH9Cz0tuDiY8C3ctxq1tqvaCgkFb8cCA/edit?usp=sharing"",""หนองบัวลำภู!J399"")"),5863)</f>
        <v>5863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IFERROR(__xludf.DUMMYFUNCTION("IMPORTRANGE(""https://docs.google.com/spreadsheets/d/1XL5vhW3sbDhbH9Cz0tuDiY8C3ctxq1tqvaCgkFb8cCA/edit?usp=sharing"",""หนองบัวลำภู!J400"")"),494)</f>
        <v>494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IFERROR(__xludf.DUMMYFUNCTION("IMPORTRANGE(""https://docs.google.com/spreadsheets/d/1XL5vhW3sbDhbH9Cz0tuDiY8C3ctxq1tqvaCgkFb8cCA/edit?usp=sharing"",""หนองบัวลำภู!J418"")"),765)</f>
        <v>765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IFERROR(__xludf.DUMMYFUNCTION("IMPORTRANGE(""https://docs.google.com/spreadsheets/d/1XL5vhW3sbDhbH9Cz0tuDiY8C3ctxq1tqvaCgkFb8cCA/edit?usp=sharing"",""หนองบัวลำภู!J419"")"),46)</f>
        <v>46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IFERROR(__xludf.DUMMYFUNCTION("IMPORTRANGE(""https://docs.google.com/spreadsheets/d/1XL5vhW3sbDhbH9Cz0tuDiY8C3ctxq1tqvaCgkFb8cCA/edit?usp=sharing"",""หนองบัวลำภู!I420"")"),765)</f>
        <v>765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IFERROR(__xludf.DUMMYFUNCTION("IMPORTRANGE(""https://docs.google.com/spreadsheets/d/1XL5vhW3sbDhbH9Cz0tuDiY8C3ctxq1tqvaCgkFb8cCA/edit?usp=sharing"",""หนองบัวลำภู!I421"")"),46)</f>
        <v>46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IFERROR(__xludf.DUMMYFUNCTION("IMPORTRANGE(""https://docs.google.com/spreadsheets/d/1XL5vhW3sbDhbH9Cz0tuDiY8C3ctxq1tqvaCgkFb8cCA/edit?usp=sharing"",""หนองบัวลำภู!L428"")"),36840)</f>
        <v>36840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IFERROR(__xludf.DUMMYFUNCTION("IMPORTRANGE(""https://docs.google.com/spreadsheets/d/1XL5vhW3sbDhbH9Cz0tuDiY8C3ctxq1tqvaCgkFb8cCA/edit?usp=sharing"",""หนองบัวลำภู!M428"")"),36840)</f>
        <v>36840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IFERROR(__xludf.DUMMYFUNCTION("IMPORTRANGE(""https://docs.google.com/spreadsheets/d/1XL5vhW3sbDhbH9Cz0tuDiY8C3ctxq1tqvaCgkFb8cCA/edit?usp=sharing"",""หนองบัวลำภู!L430"")"),36840)</f>
        <v>36840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IFERROR(__xludf.DUMMYFUNCTION("IMPORTRANGE(""https://docs.google.com/spreadsheets/d/1XL5vhW3sbDhbH9Cz0tuDiY8C3ctxq1tqvaCgkFb8cCA/edit?usp=sharing"",""หนองบัวลำภู!M430"")"),36840)</f>
        <v>36840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IFERROR(__xludf.DUMMYFUNCTION("IMPORTRANGE(""https://docs.google.com/spreadsheets/d/1XL5vhW3sbDhbH9Cz0tuDiY8C3ctxq1tqvaCgkFb8cCA/edit?usp=sharing"",""หนองบัวลำภู!L432"")"),36840)</f>
        <v>36840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IFERROR(__xludf.DUMMYFUNCTION("IMPORTRANGE(""https://docs.google.com/spreadsheets/d/1XL5vhW3sbDhbH9Cz0tuDiY8C3ctxq1tqvaCgkFb8cCA/edit?usp=sharing"",""หนองบัวลำภู!M432"")"),36840)</f>
        <v>36840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IFERROR(__xludf.DUMMYFUNCTION("IMPORTRANGE(""https://docs.google.com/spreadsheets/d/1XL5vhW3sbDhbH9Cz0tuDiY8C3ctxq1tqvaCgkFb8cCA/edit?usp=sharing"",""หนองบัวลำภู!M434"")"),18100)</f>
        <v>18100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IFERROR(__xludf.DUMMYFUNCTION("IMPORTRANGE(""https://docs.google.com/spreadsheets/d/1XL5vhW3sbDhbH9Cz0tuDiY8C3ctxq1tqvaCgkFb8cCA/edit?usp=sharing"",""หนองบัวลำภู!J446"")"),5049)</f>
        <v>5049</v>
      </c>
      <c r="K551" s="411">
        <f ca="1">IF(I551&gt;0,J551*100/I551,0)</f>
        <v>100.98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IFERROR(__xludf.DUMMYFUNCTION("IMPORTRANGE(""https://docs.google.com/spreadsheets/d/1XL5vhW3sbDhbH9Cz0tuDiY8C3ctxq1tqvaCgkFb8cCA/edit?usp=sharing"",""หนองบัวลำภู!M446"")"),303704.24)</f>
        <v>303704.24</v>
      </c>
      <c r="O551" s="412">
        <f t="shared" ref="O551:O555" ca="1" si="120">+IF(L551&gt;0,N551*100/L551,0)</f>
        <v>97.969109677419354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IFERROR(__xludf.DUMMYFUNCTION("IMPORTRANGE(""https://docs.google.com/spreadsheets/d/1XL5vhW3sbDhbH9Cz0tuDiY8C3ctxq1tqvaCgkFb8cCA/edit?usp=sharing"",""หนองบัวลำภู!M448"")"),303704.24)</f>
        <v>303704.24</v>
      </c>
      <c r="O553" s="169">
        <f t="shared" ca="1" si="120"/>
        <v>97.969109677419354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IFERROR(__xludf.DUMMYFUNCTION("IMPORTRANGE(""https://docs.google.com/spreadsheets/d/1XL5vhW3sbDhbH9Cz0tuDiY8C3ctxq1tqvaCgkFb8cCA/edit?usp=sharing"",""หนองบัวลำภู!M450"")"),303704.24)</f>
        <v>303704.24</v>
      </c>
      <c r="O555" s="169">
        <f t="shared" ca="1" si="120"/>
        <v>97.969109677419354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IFERROR(__xludf.DUMMYFUNCTION("IMPORTRANGE(""https://docs.google.com/spreadsheets/d/1XL5vhW3sbDhbH9Cz0tuDiY8C3ctxq1tqvaCgkFb8cCA/edit?usp=sharing"",""หนองบัวลำภู!M453"")"),103878.24)</f>
        <v>103878.24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IFERROR(__xludf.DUMMYFUNCTION("IMPORTRANGE(""https://docs.google.com/spreadsheets/d/1XL5vhW3sbDhbH9Cz0tuDiY8C3ctxq1tqvaCgkFb8cCA/edit?usp=sharing"",""หนองบัวลำภู!M454"")"),199826)</f>
        <v>199826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IFERROR(__xludf.DUMMYFUNCTION("IMPORTRANGE(""https://docs.google.com/spreadsheets/d/1XL5vhW3sbDhbH9Cz0tuDiY8C3ctxq1tqvaCgkFb8cCA/edit?usp=sharing"",""หนองบัวลำภู!J455"")"),5049)</f>
        <v>5049</v>
      </c>
      <c r="K560" s="225">
        <f t="shared" ref="K560:K561" ca="1" si="121">IF(I560&gt;0,J560*100/I560,0)</f>
        <v>100.98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IFERROR(__xludf.DUMMYFUNCTION("IMPORTRANGE(""https://docs.google.com/spreadsheets/d/1XL5vhW3sbDhbH9Cz0tuDiY8C3ctxq1tqvaCgkFb8cCA/edit?usp=sharing"",""หนองบัวลำภู!J456"")"),307)</f>
        <v>307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IFERROR(__xludf.DUMMYFUNCTION("IMPORTRANGE(""https://docs.google.com/spreadsheets/d/1XL5vhW3sbDhbH9Cz0tuDiY8C3ctxq1tqvaCgkFb8cCA/edit?usp=sharing"",""หนองบัวลำภู!J459"")"),6401)</f>
        <v>6401</v>
      </c>
      <c r="K564" s="372">
        <f ca="1">IF(I564&gt;0,J564*100/I564,0)</f>
        <v>168.44736842105263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IFERROR(__xludf.DUMMYFUNCTION("IMPORTRANGE(""https://docs.google.com/spreadsheets/d/1XL5vhW3sbDhbH9Cz0tuDiY8C3ctxq1tqvaCgkFb8cCA/edit?usp=sharing"",""หนองบัวลำภู!M459"")"),105153.17)</f>
        <v>105153.17</v>
      </c>
      <c r="O564" s="373">
        <f t="shared" ref="O564:O568" ca="1" si="122">+IF(L564&gt;0,N564*100/L564,0)</f>
        <v>68.817519633507857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IFERROR(__xludf.DUMMYFUNCTION("IMPORTRANGE(""https://docs.google.com/spreadsheets/d/1XL5vhW3sbDhbH9Cz0tuDiY8C3ctxq1tqvaCgkFb8cCA/edit?usp=sharing"",""หนองบัวลำภู!M461"")"),105153.17)</f>
        <v>105153.17</v>
      </c>
      <c r="O566" s="169">
        <f t="shared" ca="1" si="122"/>
        <v>68.817519633507857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IFERROR(__xludf.DUMMYFUNCTION("IMPORTRANGE(""https://docs.google.com/spreadsheets/d/1XL5vhW3sbDhbH9Cz0tuDiY8C3ctxq1tqvaCgkFb8cCA/edit?usp=sharing"",""หนองบัวลำภู!M463"")"),105153.17)</f>
        <v>105153.17</v>
      </c>
      <c r="O568" s="169">
        <f t="shared" ca="1" si="122"/>
        <v>68.817519633507857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IFERROR(__xludf.DUMMYFUNCTION("IMPORTRANGE(""https://docs.google.com/spreadsheets/d/1XL5vhW3sbDhbH9Cz0tuDiY8C3ctxq1tqvaCgkFb8cCA/edit?usp=sharing"",""หนองบัวลำภู!M466"")"),95699.97)</f>
        <v>95699.97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IFERROR(__xludf.DUMMYFUNCTION("IMPORTRANGE(""https://docs.google.com/spreadsheets/d/1XL5vhW3sbDhbH9Cz0tuDiY8C3ctxq1tqvaCgkFb8cCA/edit?usp=sharing"",""หนองบัวลำภู!M467"")"),9453.2)</f>
        <v>9453.2000000000007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IFERROR(__xludf.DUMMYFUNCTION("IMPORTRANGE(""https://docs.google.com/spreadsheets/d/1XL5vhW3sbDhbH9Cz0tuDiY8C3ctxq1tqvaCgkFb8cCA/edit?usp=sharing"",""หนองบัวลำภู!J468"")"),6401)</f>
        <v>6401</v>
      </c>
      <c r="K573" s="202">
        <f ca="1">IF(I573&gt;0,J573*100/I573,0)</f>
        <v>168.44736842105263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IFERROR(__xludf.DUMMYFUNCTION("IMPORTRANGE(""https://docs.google.com/spreadsheets/d/1XL5vhW3sbDhbH9Cz0tuDiY8C3ctxq1tqvaCgkFb8cCA/edit?usp=sharing"",""หนองบัวลำภู!J472"")"),5966)</f>
        <v>5966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IFERROR(__xludf.DUMMYFUNCTION("IMPORTRANGE(""https://docs.google.com/spreadsheets/d/1XL5vhW3sbDhbH9Cz0tuDiY8C3ctxq1tqvaCgkFb8cCA/edit?usp=sharing"",""หนองบัวลำภู!J475"")"),153)</f>
        <v>153</v>
      </c>
      <c r="K580" s="372">
        <f ca="1">IF(I580&gt;0,J580*100/I580,0)</f>
        <v>102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IFERROR(__xludf.DUMMYFUNCTION("IMPORTRANGE(""https://docs.google.com/spreadsheets/d/1XL5vhW3sbDhbH9Cz0tuDiY8C3ctxq1tqvaCgkFb8cCA/edit?usp=sharing"",""หนองบัวลำภู!M475"")"),268543.62)</f>
        <v>268543.62</v>
      </c>
      <c r="O580" s="373">
        <f t="shared" ref="O580:O584" ca="1" si="124">+IF(L580&gt;0,N580*100/L580,0)</f>
        <v>82.11087601284207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IFERROR(__xludf.DUMMYFUNCTION("IMPORTRANGE(""https://docs.google.com/spreadsheets/d/1XL5vhW3sbDhbH9Cz0tuDiY8C3ctxq1tqvaCgkFb8cCA/edit?usp=sharing"",""หนองบัวลำภู!M477"")"),268543.62)</f>
        <v>268543.62</v>
      </c>
      <c r="O582" s="169">
        <f t="shared" ca="1" si="124"/>
        <v>82.11087601284207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IFERROR(__xludf.DUMMYFUNCTION("IMPORTRANGE(""https://docs.google.com/spreadsheets/d/1XL5vhW3sbDhbH9Cz0tuDiY8C3ctxq1tqvaCgkFb8cCA/edit?usp=sharing"",""หนองบัวลำภู!M479"")"),268543.62)</f>
        <v>268543.62</v>
      </c>
      <c r="O584" s="169">
        <f t="shared" ca="1" si="124"/>
        <v>82.11087601284207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IFERROR(__xludf.DUMMYFUNCTION("IMPORTRANGE(""https://docs.google.com/spreadsheets/d/1XL5vhW3sbDhbH9Cz0tuDiY8C3ctxq1tqvaCgkFb8cCA/edit?usp=sharing"",""หนองบัวลำภู!M482"")"),123933.36)</f>
        <v>123933.36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IFERROR(__xludf.DUMMYFUNCTION("IMPORTRANGE(""https://docs.google.com/spreadsheets/d/1XL5vhW3sbDhbH9Cz0tuDiY8C3ctxq1tqvaCgkFb8cCA/edit?usp=sharing"",""หนองบัวลำภู!M483"")"),144610.26)</f>
        <v>144610.26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IFERROR(__xludf.DUMMYFUNCTION("IMPORTRANGE(""https://docs.google.com/spreadsheets/d/1XL5vhW3sbDhbH9Cz0tuDiY8C3ctxq1tqvaCgkFb8cCA/edit?usp=sharing"",""หนองบัวลำภู!J484"")"),263)</f>
        <v>263</v>
      </c>
      <c r="K589" s="163">
        <f t="shared" ref="K589:K596" ca="1" si="125">IF(I589&gt;0,J589*100/I589,0)</f>
        <v>175.33333333333334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IFERROR(__xludf.DUMMYFUNCTION("IMPORTRANGE(""https://docs.google.com/spreadsheets/d/1XL5vhW3sbDhbH9Cz0tuDiY8C3ctxq1tqvaCgkFb8cCA/edit?usp=sharing"",""หนองบัวลำภู!J485"")"),181.9)</f>
        <v>181.9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IFERROR(__xludf.DUMMYFUNCTION("IMPORTRANGE(""https://docs.google.com/spreadsheets/d/1XL5vhW3sbDhbH9Cz0tuDiY8C3ctxq1tqvaCgkFb8cCA/edit?usp=sharing"",""หนองบัวลำภู!J486"")"),171)</f>
        <v>171</v>
      </c>
      <c r="K591" s="163">
        <f t="shared" ca="1" si="125"/>
        <v>114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IFERROR(__xludf.DUMMYFUNCTION("IMPORTRANGE(""https://docs.google.com/spreadsheets/d/1XL5vhW3sbDhbH9Cz0tuDiY8C3ctxq1tqvaCgkFb8cCA/edit?usp=sharing"",""หนองบัวลำภู!J487"")"),107.9)</f>
        <v>107.9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IFERROR(__xludf.DUMMYFUNCTION("IMPORTRANGE(""https://docs.google.com/spreadsheets/d/1XL5vhW3sbDhbH9Cz0tuDiY8C3ctxq1tqvaCgkFb8cCA/edit?usp=sharing"",""หนองบัวลำภู!J488"")"),153)</f>
        <v>153</v>
      </c>
      <c r="K593" s="163">
        <f t="shared" ca="1" si="125"/>
        <v>102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IFERROR(__xludf.DUMMYFUNCTION("IMPORTRANGE(""https://docs.google.com/spreadsheets/d/1XL5vhW3sbDhbH9Cz0tuDiY8C3ctxq1tqvaCgkFb8cCA/edit?usp=sharing"",""หนองบัวลำภู!J489"")"),89.97)</f>
        <v>89.97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IFERROR(__xludf.DUMMYFUNCTION("IMPORTRANGE(""https://docs.google.com/spreadsheets/d/1XL5vhW3sbDhbH9Cz0tuDiY8C3ctxq1tqvaCgkFb8cCA/edit?usp=sharing"",""หนองบัวลำภู!J490"")"),153)</f>
        <v>153</v>
      </c>
      <c r="K595" s="163">
        <f t="shared" ca="1" si="125"/>
        <v>102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IFERROR(__xludf.DUMMYFUNCTION("IMPORTRANGE(""https://docs.google.com/spreadsheets/d/1XL5vhW3sbDhbH9Cz0tuDiY8C3ctxq1tqvaCgkFb8cCA/edit?usp=sharing"",""หนองบัวลำภู!J491"")"),89.97)</f>
        <v>89.97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51.810344827586206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51.810344827586206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51.810344827586206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IFERROR(__xludf.DUMMYFUNCTION("IMPORTRANGE(""https://docs.google.com/spreadsheets/d/1XL5vhW3sbDhbH9Cz0tuDiY8C3ctxq1tqvaCgkFb8cCA/edit?usp=sharing"",""หนองบัวลำภู!J523"")"),3811638.77)</f>
        <v>3811638.77</v>
      </c>
      <c r="K628" s="343">
        <f t="shared" ref="K628:K635" ca="1" si="129">IF(I628&gt;0,J628*100/I628,0)</f>
        <v>97.620065902145456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IFERROR(__xludf.DUMMYFUNCTION("IMPORTRANGE(""https://docs.google.com/spreadsheets/d/1XL5vhW3sbDhbH9Cz0tuDiY8C3ctxq1tqvaCgkFb8cCA/edit?usp=sharing"",""หนองบัวลำภู!J524"")"),255)</f>
        <v>255</v>
      </c>
      <c r="K629" s="343">
        <f t="shared" ca="1" si="129"/>
        <v>99.609375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IFERROR(__xludf.DUMMYFUNCTION("IMPORTRANGE(""https://docs.google.com/spreadsheets/d/1XL5vhW3sbDhbH9Cz0tuDiY8C3ctxq1tqvaCgkFb8cCA/edit?usp=sharing"",""หนองบัวลำภู!J525"")"),908081.07)</f>
        <v>908081.07</v>
      </c>
      <c r="K630" s="343">
        <f t="shared" ca="1" si="129"/>
        <v>31.526504443189442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IFERROR(__xludf.DUMMYFUNCTION("IMPORTRANGE(""https://docs.google.com/spreadsheets/d/1XL5vhW3sbDhbH9Cz0tuDiY8C3ctxq1tqvaCgkFb8cCA/edit?usp=sharing"",""หนองบัวลำภู!J526"")"),114)</f>
        <v>114</v>
      </c>
      <c r="K631" s="343">
        <f t="shared" ca="1" si="129"/>
        <v>86.36363636363636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90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IFERROR(__xludf.DUMMYFUNCTION("IMPORTRANGE(""https://docs.google.com/spreadsheets/d/1XL5vhW3sbDhbH9Cz0tuDiY8C3ctxq1tqvaCgkFb8cCA/edit#gid=346597447"",""หนองบัวลำภู!J554"")"),6)</f>
        <v>6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IFERROR(__xludf.DUMMYFUNCTION("IMPORTRANGE(""https://docs.google.com/spreadsheets/d/1XL5vhW3sbDhbH9Cz0tuDiY8C3ctxq1tqvaCgkFb8cCA/edit#gid=346597447"",""หนองบัวลำภู!J555"")"),34)</f>
        <v>34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4303332</v>
      </c>
      <c r="M8" s="23">
        <f t="shared" ca="1" si="0"/>
        <v>2884348</v>
      </c>
      <c r="N8" s="23">
        <f t="shared" ca="1" si="0"/>
        <v>4152283</v>
      </c>
      <c r="O8" s="22">
        <f t="shared" ref="O8:O16" ca="1" si="1">IF(L8&gt;0,N8*100/L8,0)</f>
        <v>96.489952436855901</v>
      </c>
      <c r="P8" s="22">
        <f t="shared" ref="P8:P16" ca="1" si="2">IF(M8&gt;0,N8*100/M8,0)</f>
        <v>143.95915472058158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4303332</v>
      </c>
      <c r="M10" s="30">
        <f t="shared" ca="1" si="4"/>
        <v>2884348</v>
      </c>
      <c r="N10" s="30">
        <f t="shared" ca="1" si="4"/>
        <v>4152283</v>
      </c>
      <c r="O10" s="29">
        <f t="shared" ca="1" si="1"/>
        <v>96.489952436855901</v>
      </c>
      <c r="P10" s="29">
        <f t="shared" ca="1" si="2"/>
        <v>143.95915472058158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4251932</v>
      </c>
      <c r="M12" s="38">
        <f t="shared" ca="1" si="6"/>
        <v>2832948</v>
      </c>
      <c r="N12" s="38">
        <f t="shared" ca="1" si="6"/>
        <v>4100883</v>
      </c>
      <c r="O12" s="38">
        <f t="shared" ca="1" si="1"/>
        <v>96.447520797604483</v>
      </c>
      <c r="P12" s="38">
        <f t="shared" ca="1" si="2"/>
        <v>144.75673397464408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1741838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2510094</v>
      </c>
      <c r="M14" s="38">
        <f t="shared" si="8"/>
        <v>0</v>
      </c>
      <c r="N14" s="38">
        <f t="shared" ca="1" si="8"/>
        <v>1267935</v>
      </c>
      <c r="O14" s="38">
        <f t="shared" ca="1" si="1"/>
        <v>50.513446906769225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51400</v>
      </c>
      <c r="M16" s="38">
        <f t="shared" ca="1" si="10"/>
        <v>51400</v>
      </c>
      <c r="N16" s="38">
        <f t="shared" ca="1" si="10"/>
        <v>51400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2884348</v>
      </c>
      <c r="M18" s="23">
        <f t="shared" ca="1" si="11"/>
        <v>2884348</v>
      </c>
      <c r="N18" s="23">
        <f t="shared" ca="1" si="11"/>
        <v>2884348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2884348</v>
      </c>
      <c r="M20" s="30">
        <f t="shared" ca="1" si="15"/>
        <v>2884348</v>
      </c>
      <c r="N20" s="30">
        <f t="shared" ca="1" si="15"/>
        <v>2884348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2832948</v>
      </c>
      <c r="M22" s="41">
        <f t="shared" ca="1" si="18"/>
        <v>2832948</v>
      </c>
      <c r="N22" s="38">
        <f t="shared" ca="1" si="18"/>
        <v>2832948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1741838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1091110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51400</v>
      </c>
      <c r="M26" s="49">
        <f t="shared" ca="1" si="22"/>
        <v>51400</v>
      </c>
      <c r="N26" s="49">
        <f t="shared" ca="1" si="22"/>
        <v>51400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1418984</v>
      </c>
      <c r="M28" s="23">
        <f t="shared" si="23"/>
        <v>0</v>
      </c>
      <c r="N28" s="23">
        <f t="shared" ca="1" si="23"/>
        <v>1267935</v>
      </c>
      <c r="O28" s="22">
        <f t="shared" ref="O28:O30" ca="1" si="24">IF(L28&gt;0,N28*100/L28,0)</f>
        <v>89.355130149459043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1418984</v>
      </c>
      <c r="M30" s="30">
        <f t="shared" si="27"/>
        <v>0</v>
      </c>
      <c r="N30" s="30">
        <f t="shared" ca="1" si="27"/>
        <v>1267935</v>
      </c>
      <c r="O30" s="29">
        <f t="shared" ca="1" si="24"/>
        <v>89.355130149459043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1418984</v>
      </c>
      <c r="M32" s="38">
        <f t="shared" si="30"/>
        <v>0</v>
      </c>
      <c r="N32" s="38">
        <f t="shared" ca="1" si="30"/>
        <v>1267935</v>
      </c>
      <c r="O32" s="38">
        <f t="shared" ca="1" si="29"/>
        <v>89.355130149459043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1418984</v>
      </c>
      <c r="M34" s="38">
        <f t="shared" si="32"/>
        <v>0</v>
      </c>
      <c r="N34" s="38">
        <f t="shared" ca="1" si="32"/>
        <v>1267935</v>
      </c>
      <c r="O34" s="38">
        <f t="shared" ca="1" si="29"/>
        <v>89.355130149459043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2884348</v>
      </c>
      <c r="M37" s="54">
        <f t="shared" ca="1" si="33"/>
        <v>2884348</v>
      </c>
      <c r="N37" s="54">
        <f t="shared" ca="1" si="33"/>
        <v>2884348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692000</v>
      </c>
      <c r="M41" s="78">
        <f t="shared" ca="1" si="34"/>
        <v>692000</v>
      </c>
      <c r="N41" s="78">
        <f t="shared" ca="1" si="34"/>
        <v>692000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692000</v>
      </c>
      <c r="M43" s="78">
        <f t="shared" ca="1" si="38"/>
        <v>692000</v>
      </c>
      <c r="N43" s="78">
        <f t="shared" ca="1" si="38"/>
        <v>692000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677100</v>
      </c>
      <c r="M45" s="623">
        <f ca="1">IFERROR(__xludf.DUMMYFUNCTION("IMPORTRANGE(""https://docs.google.com/spreadsheets/d/1Yj_ptqi66GCucihVvJfMjLAmec39IyEx_6qawtMGysU/edit?usp=sharing"",""สบก!Q55"")"),677100)</f>
        <v>677100</v>
      </c>
      <c r="N45" s="623">
        <f ca="1">IFERROR(__xludf.DUMMYFUNCTION("IMPORTRANGE(""https://docs.google.com/spreadsheets/d/1Yj_ptqi66GCucihVvJfMjLAmec39IyEx_6qawtMGysU/edit?usp=sharing"",""สบก!R55"")"),677100)</f>
        <v>677100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IFERROR(__xludf.DUMMYFUNCTION("IMPORTRANGE(""https://docs.google.com/spreadsheets/d/1Yj_ptqi66GCucihVvJfMjLAmec39IyEx_6qawtMGysU/edit?usp=sharing"",""สบก!M55"")"),677100)</f>
        <v>677100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IFERROR(__xludf.DUMMYFUNCTION("IMPORTRANGE(""https://docs.google.com/spreadsheets/d/1Yj_ptqi66GCucihVvJfMjLAmec39IyEx_6qawtMGysU/edit?usp=sharing"",""สบก!O55"")"),14900)</f>
        <v>14900</v>
      </c>
      <c r="M49" s="626">
        <f ca="1">L49</f>
        <v>14900</v>
      </c>
      <c r="N49" s="623">
        <f ca="1">IFERROR(__xludf.DUMMYFUNCTION("IMPORTRANGE(""https://docs.google.com/spreadsheets/d/1Yj_ptqi66GCucihVvJfMjLAmec39IyEx_6qawtMGysU/edit?usp=sharing"",""สบก!S55"")"),14900)</f>
        <v>14900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447238</v>
      </c>
      <c r="M53" s="121">
        <f t="shared" ca="1" si="39"/>
        <v>447238</v>
      </c>
      <c r="N53" s="121">
        <f t="shared" ca="1" si="39"/>
        <v>447238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447238</v>
      </c>
      <c r="M55" s="121">
        <f t="shared" ca="1" si="43"/>
        <v>447238</v>
      </c>
      <c r="N55" s="121">
        <f t="shared" ca="1" si="43"/>
        <v>447238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447238</v>
      </c>
      <c r="M57" s="623">
        <f ca="1">IFERROR(__xludf.DUMMYFUNCTION("IMPORTRANGE(""https://docs.google.com/spreadsheets/d/1Yj_ptqi66GCucihVvJfMjLAmec39IyEx_6qawtMGysU/edit?usp=sharing"",""สบก!Z55"")"),447238)</f>
        <v>447238</v>
      </c>
      <c r="N57" s="623">
        <f ca="1">IFERROR(__xludf.DUMMYFUNCTION("IMPORTRANGE(""https://docs.google.com/spreadsheets/d/1Yj_ptqi66GCucihVvJfMjLAmec39IyEx_6qawtMGysU/edit?usp=sharing"",""สบก!AA55"")"),447238)</f>
        <v>447238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IFERROR(__xludf.DUMMYFUNCTION("IMPORTRANGE(""https://docs.google.com/spreadsheets/d/1Yj_ptqi66GCucihVvJfMjLAmec39IyEx_6qawtMGysU/edit?usp=sharing"",""สบก!V55"")"),447238)</f>
        <v>447238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783720</v>
      </c>
      <c r="M66" s="152">
        <f t="shared" ca="1" si="45"/>
        <v>783720</v>
      </c>
      <c r="N66" s="152">
        <f t="shared" ca="1" si="45"/>
        <v>783720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783720</v>
      </c>
      <c r="M68" s="157">
        <f t="shared" ca="1" si="49"/>
        <v>783720</v>
      </c>
      <c r="N68" s="157">
        <f t="shared" ca="1" si="49"/>
        <v>783720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783720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IFERROR(__xludf.DUMMYFUNCTION("IMPORTRANGE(""https://docs.google.com/spreadsheets/d/1Yj_ptqi66GCucihVvJfMjLAmec39IyEx_6qawtMGysU/edit?usp=sharing"",""สบก!AJ55"")"),783720)</f>
        <v>783720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IFERROR(__xludf.DUMMYFUNCTION("IMPORTRANGE(""https://docs.google.com/spreadsheets/d/1Yj_ptqi66GCucihVvJfMjLAmec39IyEx_6qawtMGysU/edit?usp=sharing"",""สบก!AF55"")"),472220)</f>
        <v>472220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97480</v>
      </c>
      <c r="M140" s="152">
        <f t="shared" ca="1" si="64"/>
        <v>97480</v>
      </c>
      <c r="N140" s="152">
        <f t="shared" ca="1" si="64"/>
        <v>97480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97480</v>
      </c>
      <c r="M142" s="157">
        <f t="shared" ca="1" si="68"/>
        <v>97480</v>
      </c>
      <c r="N142" s="157">
        <f t="shared" ca="1" si="68"/>
        <v>97480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97480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IFERROR(__xludf.DUMMYFUNCTION("IMPORTRANGE(""https://docs.google.com/spreadsheets/d/1Yj_ptqi66GCucihVvJfMjLAmec39IyEx_6qawtMGysU/edit?usp=sharing"",""สบก!BK55"")"),97480)</f>
        <v>97480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IFERROR(__xludf.DUMMYFUNCTION("IMPORTRANGE(""https://docs.google.com/spreadsheets/d/1Yj_ptqi66GCucihVvJfMjLAmec39IyEx_6qawtMGysU/edit?usp=sharing"",""สบก!BG55"")"),97480)</f>
        <v>97480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51280</v>
      </c>
      <c r="M220" s="152">
        <f t="shared" ca="1" si="72"/>
        <v>51280</v>
      </c>
      <c r="N220" s="152">
        <f t="shared" ca="1" si="72"/>
        <v>51280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51280</v>
      </c>
      <c r="M222" s="157">
        <f t="shared" ca="1" si="76"/>
        <v>51280</v>
      </c>
      <c r="N222" s="157">
        <f t="shared" ca="1" si="76"/>
        <v>51280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51280</v>
      </c>
      <c r="M224" s="627">
        <f ca="1">IFERROR(__xludf.DUMMYFUNCTION("IMPORTRANGE(""https://docs.google.com/spreadsheets/d/1Yj_ptqi66GCucihVvJfMjLAmec39IyEx_6qawtMGysU/edit?usp=sharing"",""สบก!BS55"")"),51280)</f>
        <v>51280</v>
      </c>
      <c r="N224" s="628">
        <f ca="1">IFERROR(__xludf.DUMMYFUNCTION("IMPORTRANGE(""https://docs.google.com/spreadsheets/d/1Yj_ptqi66GCucihVvJfMjLAmec39IyEx_6qawtMGysU/edit?usp=sharing"",""สบก!BT55"")"),51280)</f>
        <v>51280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IFERROR(__xludf.DUMMYFUNCTION("IMPORTRANGE(""https://docs.google.com/spreadsheets/d/1Yj_ptqi66GCucihVvJfMjLAmec39IyEx_6qawtMGysU/edit?usp=sharing"",""สบก!BP55"")"),51280)</f>
        <v>51280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IFERROR(__xludf.DUMMYFUNCTION("IMPORTRANGE(""https://docs.google.com/spreadsheets/d/1XL5vhW3sbDhbH9Cz0tuDiY8C3ctxq1tqvaCgkFb8cCA/edit?usp=sharing"",""อำนาจเจริญ!J228"")"),521)</f>
        <v>521</v>
      </c>
      <c r="K328" s="318">
        <f ca="1">IF(I328&gt;0,J328*100/I328,0)</f>
        <v>120.04608294930875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757430</v>
      </c>
      <c r="M329" s="152">
        <f t="shared" ca="1" si="98"/>
        <v>757430</v>
      </c>
      <c r="N329" s="152">
        <f t="shared" ca="1" si="98"/>
        <v>757430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757430</v>
      </c>
      <c r="M331" s="157">
        <f t="shared" ca="1" si="102"/>
        <v>757430</v>
      </c>
      <c r="N331" s="157">
        <f t="shared" ca="1" si="102"/>
        <v>757430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720930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IFERROR(__xludf.DUMMYFUNCTION("IMPORTRANGE(""https://docs.google.com/spreadsheets/d/1Yj_ptqi66GCucihVvJfMjLAmec39IyEx_6qawtMGysU/edit?usp=sharing"",""สบก!DM55"")"),720930)</f>
        <v>720930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IFERROR(__xludf.DUMMYFUNCTION("IMPORTRANGE(""https://docs.google.com/spreadsheets/d/1Yj_ptqi66GCucihVvJfMjLAmec39IyEx_6qawtMGysU/edit?usp=sharing"",""สบก!DI55"")"),414930)</f>
        <v>414930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IFERROR(__xludf.DUMMYFUNCTION("IMPORTRANGE(""https://docs.google.com/spreadsheets/d/1XL5vhW3sbDhbH9Cz0tuDiY8C3ctxq1tqvaCgkFb8cCA/edit?usp=sharing"",""อำนาจเจริญ!J234"")"),232)</f>
        <v>232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IFERROR(__xludf.DUMMYFUNCTION("IMPORTRANGE(""https://docs.google.com/spreadsheets/d/1XL5vhW3sbDhbH9Cz0tuDiY8C3ctxq1tqvaCgkFb8cCA/edit?usp=sharing"",""อำนาจเจริญ!J235"")"),2195.09)</f>
        <v>2195.09</v>
      </c>
      <c r="K340" s="343">
        <f t="shared" ca="1" si="103"/>
        <v>109.75449999999999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IFERROR(__xludf.DUMMYFUNCTION("IMPORTRANGE(""https://docs.google.com/spreadsheets/d/1XL5vhW3sbDhbH9Cz0tuDiY8C3ctxq1tqvaCgkFb8cCA/edit?usp=sharing"",""อำนาจเจริญ!J236"")"),551)</f>
        <v>551</v>
      </c>
      <c r="K341" s="343">
        <f t="shared" ca="1" si="103"/>
        <v>126.95852534562212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IFERROR(__xludf.DUMMYFUNCTION("IMPORTRANGE(""https://docs.google.com/spreadsheets/d/1XL5vhW3sbDhbH9Cz0tuDiY8C3ctxq1tqvaCgkFb8cCA/edit?usp=sharing"",""อำนาจเจริญ!J237"")"),5113.09)</f>
        <v>5113.09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IFERROR(__xludf.DUMMYFUNCTION("IMPORTRANGE(""https://docs.google.com/spreadsheets/d/1XL5vhW3sbDhbH9Cz0tuDiY8C3ctxq1tqvaCgkFb8cCA/edit?usp=sharing"",""อำนาจเจริญ!J238"")"),11)</f>
        <v>11</v>
      </c>
      <c r="K343" s="343">
        <f t="shared" ca="1" si="103"/>
        <v>2.5345622119815667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IFERROR(__xludf.DUMMYFUNCTION("IMPORTRANGE(""https://docs.google.com/spreadsheets/d/1XL5vhW3sbDhbH9Cz0tuDiY8C3ctxq1tqvaCgkFb8cCA/edit?usp=sharing"",""อำนาจเจริญ!J239"")"),85.05)</f>
        <v>85.05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IFERROR(__xludf.DUMMYFUNCTION("IMPORTRANGE(""https://docs.google.com/spreadsheets/d/1XL5vhW3sbDhbH9Cz0tuDiY8C3ctxq1tqvaCgkFb8cCA/edit?usp=sharing"",""อำนาจเจริญ!J240"")"),521)</f>
        <v>521</v>
      </c>
      <c r="K345" s="343">
        <f t="shared" ca="1" si="103"/>
        <v>120.04608294930875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IFERROR(__xludf.DUMMYFUNCTION("IMPORTRANGE(""https://docs.google.com/spreadsheets/d/1XL5vhW3sbDhbH9Cz0tuDiY8C3ctxq1tqvaCgkFb8cCA/edit?usp=sharing"",""อำนาจเจริญ!J241"")"),4850.41)</f>
        <v>4850.41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IFERROR(__xludf.DUMMYFUNCTION("IMPORTRANGE(""https://docs.google.com/spreadsheets/d/1XL5vhW3sbDhbH9Cz0tuDiY8C3ctxq1tqvaCgkFb8cCA/edit?usp=sharing"",""อำนาจเจริญ!L242"")"),1418984)</f>
        <v>1418984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IFERROR(__xludf.DUMMYFUNCTION("IMPORTRANGE(""https://docs.google.com/spreadsheets/d/1XL5vhW3sbDhbH9Cz0tuDiY8C3ctxq1tqvaCgkFb8cCA/edit?usp=sharing"",""อำนาจเจริญ!M242"")"),1267935)</f>
        <v>1267935</v>
      </c>
      <c r="O347" s="358">
        <f ca="1">+IF(L347&gt;0,N347*100/L347,0)</f>
        <v>89.355130149459043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IFERROR(__xludf.DUMMYFUNCTION("IMPORTRANGE(""https://docs.google.com/spreadsheets/d/1XL5vhW3sbDhbH9Cz0tuDiY8C3ctxq1tqvaCgkFb8cCA/edit?usp=sharing"",""อำนาจเจริญ!L244"")"),346050)</f>
        <v>346050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IFERROR(__xludf.DUMMYFUNCTION("IMPORTRANGE(""https://docs.google.com/spreadsheets/d/1XL5vhW3sbDhbH9Cz0tuDiY8C3ctxq1tqvaCgkFb8cCA/edit?usp=sharing"",""อำนาจเจริญ!M244"")"),296520)</f>
        <v>296520</v>
      </c>
      <c r="O349" s="373">
        <f ca="1">+IF(L349&gt;0,N349*100/L349,0)</f>
        <v>85.687039445166889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IFERROR(__xludf.DUMMYFUNCTION("IMPORTRANGE(""https://docs.google.com/spreadsheets/d/1XL5vhW3sbDhbH9Cz0tuDiY8C3ctxq1tqvaCgkFb8cCA/edit?usp=sharing"",""อำนาจเจริญ!L247"")"),346050)</f>
        <v>346050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IFERROR(__xludf.DUMMYFUNCTION("IMPORTRANGE(""https://docs.google.com/spreadsheets/d/1XL5vhW3sbDhbH9Cz0tuDiY8C3ctxq1tqvaCgkFb8cCA/edit?usp=sharing"",""อำนาจเจริญ!M247"")"),296520)</f>
        <v>296520</v>
      </c>
      <c r="O352" s="165">
        <f t="shared" ca="1" si="105"/>
        <v>85.687039445166889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IFERROR(__xludf.DUMMYFUNCTION("IMPORTRANGE(""https://docs.google.com/spreadsheets/d/1XL5vhW3sbDhbH9Cz0tuDiY8C3ctxq1tqvaCgkFb8cCA/edit?usp=sharing"",""อำนาจเจริญ!L249"")"),346050)</f>
        <v>346050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IFERROR(__xludf.DUMMYFUNCTION("IMPORTRANGE(""https://docs.google.com/spreadsheets/d/1XL5vhW3sbDhbH9Cz0tuDiY8C3ctxq1tqvaCgkFb8cCA/edit?usp=sharing"",""อำนาจเจริญ!M249"")"),296520)</f>
        <v>296520</v>
      </c>
      <c r="O354" s="169">
        <f t="shared" ca="1" si="105"/>
        <v>85.687039445166889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IFERROR(__xludf.DUMMYFUNCTION("IMPORTRANGE(""https://docs.google.com/spreadsheets/d/1XL5vhW3sbDhbH9Cz0tuDiY8C3ctxq1tqvaCgkFb8cCA/edit?usp=sharing"",""อำนาจเจริญ!M252"")"),121700)</f>
        <v>121700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IFERROR(__xludf.DUMMYFUNCTION("IMPORTRANGE(""https://docs.google.com/spreadsheets/d/1XL5vhW3sbDhbH9Cz0tuDiY8C3ctxq1tqvaCgkFb8cCA/edit?usp=sharing"",""อำนาจเจริญ!M253"")"),28320)</f>
        <v>28320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IFERROR(__xludf.DUMMYFUNCTION("IMPORTRANGE(""https://docs.google.com/spreadsheets/d/1XL5vhW3sbDhbH9Cz0tuDiY8C3ctxq1tqvaCgkFb8cCA/edit?usp=sharing"",""อำนาจเจริญ!M275"")"),455765)</f>
        <v>455765</v>
      </c>
      <c r="O380" s="373">
        <f ca="1">+IF(L380&gt;0,N380*100/L380,0)</f>
        <v>99.049202416655802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IFERROR(__xludf.DUMMYFUNCTION("IMPORTRANGE(""https://docs.google.com/spreadsheets/d/1XL5vhW3sbDhbH9Cz0tuDiY8C3ctxq1tqvaCgkFb8cCA/edit?usp=sharing"",""อำนาจเจริญ!M278"")"),455765)</f>
        <v>455765</v>
      </c>
      <c r="O383" s="165">
        <f t="shared" ca="1" si="109"/>
        <v>99.049202416655802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IFERROR(__xludf.DUMMYFUNCTION("IMPORTRANGE(""https://docs.google.com/spreadsheets/d/1XL5vhW3sbDhbH9Cz0tuDiY8C3ctxq1tqvaCgkFb8cCA/edit?usp=sharing"",""อำนาจเจริญ!M280"")"),455765)</f>
        <v>455765</v>
      </c>
      <c r="O385" s="169">
        <f t="shared" ca="1" si="109"/>
        <v>99.049202416655802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IFERROR(__xludf.DUMMYFUNCTION("IMPORTRANGE(""https://docs.google.com/spreadsheets/d/1XL5vhW3sbDhbH9Cz0tuDiY8C3ctxq1tqvaCgkFb8cCA/edit?usp=sharing"",""อำนาจเจริญ!M284"")"),35690)</f>
        <v>35690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IFERROR(__xludf.DUMMYFUNCTION("IMPORTRANGE(""https://docs.google.com/spreadsheets/d/1XL5vhW3sbDhbH9Cz0tuDiY8C3ctxq1tqvaCgkFb8cCA/edit?usp=sharing"",""อำนาจเจริญ!J322"")"),60)</f>
        <v>60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IFERROR(__xludf.DUMMYFUNCTION("IMPORTRANGE(""https://docs.google.com/spreadsheets/d/1XL5vhW3sbDhbH9Cz0tuDiY8C3ctxq1tqvaCgkFb8cCA/edit?usp=sharing"",""อำนาจเจริญ!M330"")"),83360)</f>
        <v>83360</v>
      </c>
      <c r="O435" s="412">
        <f t="shared" ref="O435:O439" ca="1" si="114">+IF(L435&gt;0,N435*100/L435,0)</f>
        <v>78.64150943396227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IFERROR(__xludf.DUMMYFUNCTION("IMPORTRANGE(""https://docs.google.com/spreadsheets/d/1XL5vhW3sbDhbH9Cz0tuDiY8C3ctxq1tqvaCgkFb8cCA/edit?usp=sharing"",""อำนาจเจริญ!M332"")"),83360)</f>
        <v>83360</v>
      </c>
      <c r="O437" s="169">
        <f t="shared" ca="1" si="114"/>
        <v>78.64150943396227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IFERROR(__xludf.DUMMYFUNCTION("IMPORTRANGE(""https://docs.google.com/spreadsheets/d/1XL5vhW3sbDhbH9Cz0tuDiY8C3ctxq1tqvaCgkFb8cCA/edit?usp=sharing"",""อำนาจเจริญ!M334"")"),83360)</f>
        <v>83360</v>
      </c>
      <c r="O439" s="169">
        <f t="shared" ca="1" si="114"/>
        <v>78.64150943396227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IFERROR(__xludf.DUMMYFUNCTION("IMPORTRANGE(""https://docs.google.com/spreadsheets/d/1XL5vhW3sbDhbH9Cz0tuDiY8C3ctxq1tqvaCgkFb8cCA/edit?usp=sharing"",""อำนาจเจริญ!M338"")"),47960)</f>
        <v>47960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IFERROR(__xludf.DUMMYFUNCTION("IMPORTRANGE(""https://docs.google.com/spreadsheets/d/1XL5vhW3sbDhbH9Cz0tuDiY8C3ctxq1tqvaCgkFb8cCA/edit?usp=sharing"",""อำนาจเจริญ!J350"")"),13513)</f>
        <v>13513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IFERROR(__xludf.DUMMYFUNCTION("IMPORTRANGE(""https://docs.google.com/spreadsheets/d/1XL5vhW3sbDhbH9Cz0tuDiY8C3ctxq1tqvaCgkFb8cCA/edit?usp=sharing"",""อำนาจเจริญ!L350"")"),171084)</f>
        <v>171084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IFERROR(__xludf.DUMMYFUNCTION("IMPORTRANGE(""https://docs.google.com/spreadsheets/d/1XL5vhW3sbDhbH9Cz0tuDiY8C3ctxq1tqvaCgkFb8cCA/edit?usp=sharing"",""อำนาจเจริญ!M350"")"),101555)</f>
        <v>101555</v>
      </c>
      <c r="O455" s="373">
        <f t="shared" ref="O455:O459" ca="1" si="116">+IF(L455&gt;0,N455*100/L455,0)</f>
        <v>59.359729723410723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IFERROR(__xludf.DUMMYFUNCTION("IMPORTRANGE(""https://docs.google.com/spreadsheets/d/1XL5vhW3sbDhbH9Cz0tuDiY8C3ctxq1tqvaCgkFb8cCA/edit?usp=sharing"",""อำนาจเจริญ!L352"")"),171084)</f>
        <v>171084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IFERROR(__xludf.DUMMYFUNCTION("IMPORTRANGE(""https://docs.google.com/spreadsheets/d/1XL5vhW3sbDhbH9Cz0tuDiY8C3ctxq1tqvaCgkFb8cCA/edit?usp=sharing"",""อำนาจเจริญ!M352"")"),101555)</f>
        <v>101555</v>
      </c>
      <c r="O457" s="169">
        <f t="shared" ca="1" si="116"/>
        <v>59.359729723410723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IFERROR(__xludf.DUMMYFUNCTION("IMPORTRANGE(""https://docs.google.com/spreadsheets/d/1XL5vhW3sbDhbH9Cz0tuDiY8C3ctxq1tqvaCgkFb8cCA/edit?usp=sharing"",""อำนาจเจริญ!L354"")"),171084)</f>
        <v>171084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IFERROR(__xludf.DUMMYFUNCTION("IMPORTRANGE(""https://docs.google.com/spreadsheets/d/1XL5vhW3sbDhbH9Cz0tuDiY8C3ctxq1tqvaCgkFb8cCA/edit?usp=sharing"",""อำนาจเจริญ!M354"")"),101555)</f>
        <v>101555</v>
      </c>
      <c r="O459" s="169">
        <f t="shared" ca="1" si="116"/>
        <v>59.359729723410723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IFERROR(__xludf.DUMMYFUNCTION("IMPORTRANGE(""https://docs.google.com/spreadsheets/d/1XL5vhW3sbDhbH9Cz0tuDiY8C3ctxq1tqvaCgkFb8cCA/edit?usp=sharing"",""อำนาจเจริญ!M358"")"),101555)</f>
        <v>101555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IFERROR(__xludf.DUMMYFUNCTION("IMPORTRANGE(""https://docs.google.com/spreadsheets/d/1XL5vhW3sbDhbH9Cz0tuDiY8C3ctxq1tqvaCgkFb8cCA/edit?usp=sharing"",""อำนาจเจริญ!J359"")"),13513)</f>
        <v>13513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IFERROR(__xludf.DUMMYFUNCTION("IMPORTRANGE(""https://docs.google.com/spreadsheets/d/1XL5vhW3sbDhbH9Cz0tuDiY8C3ctxq1tqvaCgkFb8cCA/edit?usp=sharing"",""อำนาจเจริญ!J370"")"),11366)</f>
        <v>11366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IFERROR(__xludf.DUMMYFUNCTION("IMPORTRANGE(""https://docs.google.com/spreadsheets/d/1XL5vhW3sbDhbH9Cz0tuDiY8C3ctxq1tqvaCgkFb8cCA/edit?usp=sharing"",""อำนาจเจริญ!J372"")"),1907)</f>
        <v>1907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IFERROR(__xludf.DUMMYFUNCTION("IMPORTRANGE(""https://docs.google.com/spreadsheets/d/1XL5vhW3sbDhbH9Cz0tuDiY8C3ctxq1tqvaCgkFb8cCA/edit?usp=sharing"",""อำนาจเจริญ!J373"")"),569)</f>
        <v>569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IFERROR(__xludf.DUMMYFUNCTION("IMPORTRANGE(""https://docs.google.com/spreadsheets/d/1XL5vhW3sbDhbH9Cz0tuDiY8C3ctxq1tqvaCgkFb8cCA/edit?usp=sharing"",""อำนาจเจริญ!J374"")"),240)</f>
        <v>240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IFERROR(__xludf.DUMMYFUNCTION("IMPORTRANGE(""https://docs.google.com/spreadsheets/d/1XL5vhW3sbDhbH9Cz0tuDiY8C3ctxq1tqvaCgkFb8cCA/edit?usp=sharing"",""อำนาจเจริญ!J375"")"),70)</f>
        <v>70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IFERROR(__xludf.DUMMYFUNCTION("IMPORTRANGE(""https://docs.google.com/spreadsheets/d/1XL5vhW3sbDhbH9Cz0tuDiY8C3ctxq1tqvaCgkFb8cCA/edit?usp=sharing"",""อำนาจเจริญ!J376"")"),13513)</f>
        <v>13513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IFERROR(__xludf.DUMMYFUNCTION("IMPORTRANGE(""https://docs.google.com/spreadsheets/d/1XL5vhW3sbDhbH9Cz0tuDiY8C3ctxq1tqvaCgkFb8cCA/edit?usp=sharing"",""อำนาจเจริญ!J377"")"),3403)</f>
        <v>3403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IFERROR(__xludf.DUMMYFUNCTION("IMPORTRANGE(""https://docs.google.com/spreadsheets/d/1XL5vhW3sbDhbH9Cz0tuDiY8C3ctxq1tqvaCgkFb8cCA/edit?usp=sharing"",""อำนาจเจริญ!J378"")"),12216)</f>
        <v>12216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IFERROR(__xludf.DUMMYFUNCTION("IMPORTRANGE(""https://docs.google.com/spreadsheets/d/1XL5vhW3sbDhbH9Cz0tuDiY8C3ctxq1tqvaCgkFb8cCA/edit?usp=sharing"",""อำนาจเจริญ!J379"")"),2952)</f>
        <v>2952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IFERROR(__xludf.DUMMYFUNCTION("IMPORTRANGE(""https://docs.google.com/spreadsheets/d/1XL5vhW3sbDhbH9Cz0tuDiY8C3ctxq1tqvaCgkFb8cCA/edit?usp=sharing"",""อำนาจเจริญ!J382"")"),264)</f>
        <v>264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IFERROR(__xludf.DUMMYFUNCTION("IMPORTRANGE(""https://docs.google.com/spreadsheets/d/1XL5vhW3sbDhbH9Cz0tuDiY8C3ctxq1tqvaCgkFb8cCA/edit?usp=sharing"",""อำนาจเจริญ!J383"")"),74)</f>
        <v>74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IFERROR(__xludf.DUMMYFUNCTION("IMPORTRANGE(""https://docs.google.com/spreadsheets/d/1XL5vhW3sbDhbH9Cz0tuDiY8C3ctxq1tqvaCgkFb8cCA/edit?usp=sharing"",""อำนาจเจริญ!J384"")"),264)</f>
        <v>264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IFERROR(__xludf.DUMMYFUNCTION("IMPORTRANGE(""https://docs.google.com/spreadsheets/d/1XL5vhW3sbDhbH9Cz0tuDiY8C3ctxq1tqvaCgkFb8cCA/edit?usp=sharing"",""อำนาจเจริญ!J385"")"),74)</f>
        <v>74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IFERROR(__xludf.DUMMYFUNCTION("IMPORTRANGE(""https://docs.google.com/spreadsheets/d/1XL5vhW3sbDhbH9Cz0tuDiY8C3ctxq1tqvaCgkFb8cCA/edit?usp=sharing"",""อำนาจเจริญ!J388"")"),1007)</f>
        <v>1007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IFERROR(__xludf.DUMMYFUNCTION("IMPORTRANGE(""https://docs.google.com/spreadsheets/d/1XL5vhW3sbDhbH9Cz0tuDiY8C3ctxq1tqvaCgkFb8cCA/edit?usp=sharing"",""อำนาจเจริญ!J389"")"),374)</f>
        <v>374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IFERROR(__xludf.DUMMYFUNCTION("IMPORTRANGE(""https://docs.google.com/spreadsheets/d/1XL5vhW3sbDhbH9Cz0tuDiY8C3ctxq1tqvaCgkFb8cCA/edit?usp=sharing"",""อำนาจเจริญ!I392"")"),1218)</f>
        <v>1218</v>
      </c>
      <c r="J497" s="443">
        <f ca="1">IFERROR(__xludf.DUMMYFUNCTION("IMPORTRANGE(""https://docs.google.com/spreadsheets/d/1XL5vhW3sbDhbH9Cz0tuDiY8C3ctxq1tqvaCgkFb8cCA/edit?usp=sharing"",""อำนาจเจริญ!J392"")"),1186)</f>
        <v>1186</v>
      </c>
      <c r="K497" s="444">
        <f t="shared" ca="1" si="117"/>
        <v>97.372742200328403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IFERROR(__xludf.DUMMYFUNCTION("IMPORTRANGE(""https://docs.google.com/spreadsheets/d/1XL5vhW3sbDhbH9Cz0tuDiY8C3ctxq1tqvaCgkFb8cCA/edit?usp=sharing"",""อำนาจเจริญ!I393"")"),1218)</f>
        <v>1218</v>
      </c>
      <c r="J498" s="420">
        <f ca="1">IFERROR(__xludf.DUMMYFUNCTION("IMPORTRANGE(""https://docs.google.com/spreadsheets/d/1XL5vhW3sbDhbH9Cz0tuDiY8C3ctxq1tqvaCgkFb8cCA/edit?usp=sharing"",""อำนาจเจริญ!J393"")"),1186)</f>
        <v>1186</v>
      </c>
      <c r="K498" s="202">
        <f t="shared" ca="1" si="117"/>
        <v>97.372742200328403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IFERROR(__xludf.DUMMYFUNCTION("IMPORTRANGE(""https://docs.google.com/spreadsheets/d/1XL5vhW3sbDhbH9Cz0tuDiY8C3ctxq1tqvaCgkFb8cCA/edit?usp=sharing"",""อำนาจเจริญ!J394"")"),103)</f>
        <v>103</v>
      </c>
      <c r="K499" s="202">
        <f t="shared" ca="1" si="117"/>
        <v>97.169811320754718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IFERROR(__xludf.DUMMYFUNCTION("IMPORTRANGE(""https://docs.google.com/spreadsheets/d/1XL5vhW3sbDhbH9Cz0tuDiY8C3ctxq1tqvaCgkFb8cCA/edit?usp=sharing"",""อำนาจเจริญ!J395"")"),1149)</f>
        <v>1149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IFERROR(__xludf.DUMMYFUNCTION("IMPORTRANGE(""https://docs.google.com/spreadsheets/d/1XL5vhW3sbDhbH9Cz0tuDiY8C3ctxq1tqvaCgkFb8cCA/edit?usp=sharing"",""อำนาจเจริญ!J396"")"),98)</f>
        <v>98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IFERROR(__xludf.DUMMYFUNCTION("IMPORTRANGE(""https://docs.google.com/spreadsheets/d/1XL5vhW3sbDhbH9Cz0tuDiY8C3ctxq1tqvaCgkFb8cCA/edit?usp=sharing"",""อำนาจเจริญ!J397"")"),1149)</f>
        <v>1149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IFERROR(__xludf.DUMMYFUNCTION("IMPORTRANGE(""https://docs.google.com/spreadsheets/d/1XL5vhW3sbDhbH9Cz0tuDiY8C3ctxq1tqvaCgkFb8cCA/edit?usp=sharing"",""อำนาจเจริญ!J398"")"),98)</f>
        <v>98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IFERROR(__xludf.DUMMYFUNCTION("IMPORTRANGE(""https://docs.google.com/spreadsheets/d/1XL5vhW3sbDhbH9Cz0tuDiY8C3ctxq1tqvaCgkFb8cCA/edit?usp=sharing"",""อำนาจเจริญ!J403"")"),27)</f>
        <v>27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IFERROR(__xludf.DUMMYFUNCTION("IMPORTRANGE(""https://docs.google.com/spreadsheets/d/1XL5vhW3sbDhbH9Cz0tuDiY8C3ctxq1tqvaCgkFb8cCA/edit?usp=sharing"",""อำนาจเจริญ!J407"")"),22)</f>
        <v>22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IFERROR(__xludf.DUMMYFUNCTION("IMPORTRANGE(""https://docs.google.com/spreadsheets/d/1XL5vhW3sbDhbH9Cz0tuDiY8C3ctxq1tqvaCgkFb8cCA/edit?usp=sharing"",""อำนาจเจริญ!J409"")"),10)</f>
        <v>10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IFERROR(__xludf.DUMMYFUNCTION("IMPORTRANGE(""https://docs.google.com/spreadsheets/d/1XL5vhW3sbDhbH9Cz0tuDiY8C3ctxq1tqvaCgkFb8cCA/edit?usp=sharing"",""อำนาจเจริญ!J420"")"),41.89)</f>
        <v>41.89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IFERROR(__xludf.DUMMYFUNCTION("IMPORTRANGE(""https://docs.google.com/spreadsheets/d/1XL5vhW3sbDhbH9Cz0tuDiY8C3ctxq1tqvaCgkFb8cCA/edit?usp=sharing"",""อำนาจเจริญ!J422"")"),16.4)</f>
        <v>16.399999999999999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IFERROR(__xludf.DUMMYFUNCTION("IMPORTRANGE(""https://docs.google.com/spreadsheets/d/1XL5vhW3sbDhbH9Cz0tuDiY8C3ctxq1tqvaCgkFb8cCA/edit?usp=sharing"",""อำนาจเจริญ!J424"")"),25.49)</f>
        <v>25.49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IFERROR(__xludf.DUMMYFUNCTION("IMPORTRANGE(""https://docs.google.com/spreadsheets/d/1XL5vhW3sbDhbH9Cz0tuDiY8C3ctxq1tqvaCgkFb8cCA/edit?usp=sharing"",""อำนาจเจริญ!J459"")"),1972)</f>
        <v>1972</v>
      </c>
      <c r="K564" s="372">
        <f ca="1">IF(I564&gt;0,J564*100/I564,0)</f>
        <v>135.06849315068493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IFERROR(__xludf.DUMMYFUNCTION("IMPORTRANGE(""https://docs.google.com/spreadsheets/d/1XL5vhW3sbDhbH9Cz0tuDiY8C3ctxq1tqvaCgkFb8cCA/edit?usp=sharing"",""อำนาจเจริญ!M459"")"),122305)</f>
        <v>122305</v>
      </c>
      <c r="O564" s="373">
        <f t="shared" ref="O564:O568" ca="1" si="122">+IF(L564&gt;0,N564*100/L564,0)</f>
        <v>96.091294783155249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IFERROR(__xludf.DUMMYFUNCTION("IMPORTRANGE(""https://docs.google.com/spreadsheets/d/1XL5vhW3sbDhbH9Cz0tuDiY8C3ctxq1tqvaCgkFb8cCA/edit?usp=sharing"",""อำนาจเจริญ!M461"")"),122305)</f>
        <v>122305</v>
      </c>
      <c r="O566" s="169">
        <f t="shared" ca="1" si="122"/>
        <v>96.091294783155249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IFERROR(__xludf.DUMMYFUNCTION("IMPORTRANGE(""https://docs.google.com/spreadsheets/d/1XL5vhW3sbDhbH9Cz0tuDiY8C3ctxq1tqvaCgkFb8cCA/edit?usp=sharing"",""อำนาจเจริญ!M463"")"),122305)</f>
        <v>122305</v>
      </c>
      <c r="O568" s="169">
        <f t="shared" ca="1" si="122"/>
        <v>96.091294783155249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IFERROR(__xludf.DUMMYFUNCTION("IMPORTRANGE(""https://docs.google.com/spreadsheets/d/1XL5vhW3sbDhbH9Cz0tuDiY8C3ctxq1tqvaCgkFb8cCA/edit?usp=sharing"",""อำนาจเจริญ!M466"")"),97250)</f>
        <v>97250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IFERROR(__xludf.DUMMYFUNCTION("IMPORTRANGE(""https://docs.google.com/spreadsheets/d/1XL5vhW3sbDhbH9Cz0tuDiY8C3ctxq1tqvaCgkFb8cCA/edit?usp=sharing"",""อำนาจเจริญ!M467"")"),25055)</f>
        <v>25055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IFERROR(__xludf.DUMMYFUNCTION("IMPORTRANGE(""https://docs.google.com/spreadsheets/d/1XL5vhW3sbDhbH9Cz0tuDiY8C3ctxq1tqvaCgkFb8cCA/edit?usp=sharing"",""อำนาจเจริญ!J468"")"),1972)</f>
        <v>1972</v>
      </c>
      <c r="K573" s="202">
        <f ca="1">IF(I573&gt;0,J573*100/I573,0)</f>
        <v>135.06849315068493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IFERROR(__xludf.DUMMYFUNCTION("IMPORTRANGE(""https://docs.google.com/spreadsheets/d/1XL5vhW3sbDhbH9Cz0tuDiY8C3ctxq1tqvaCgkFb8cCA/edit?usp=sharing"",""อำนาจเจริญ!J471"")"),178)</f>
        <v>178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IFERROR(__xludf.DUMMYFUNCTION("IMPORTRANGE(""https://docs.google.com/spreadsheets/d/1XL5vhW3sbDhbH9Cz0tuDiY8C3ctxq1tqvaCgkFb8cCA/edit?usp=sharing"",""อำนาจเจริญ!J472"")"),1793)</f>
        <v>1793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IFERROR(__xludf.DUMMYFUNCTION("IMPORTRANGE(""https://docs.google.com/spreadsheets/d/1XL5vhW3sbDhbH9Cz0tuDiY8C3ctxq1tqvaCgkFb8cCA/edit?usp=sharing"",""อำนาจเจริญ!J510"")"),18)</f>
        <v>18</v>
      </c>
      <c r="K615" s="163">
        <f t="shared" ca="1" si="127"/>
        <v>36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IFERROR(__xludf.DUMMYFUNCTION("IMPORTRANGE(""https://docs.google.com/spreadsheets/d/1XL5vhW3sbDhbH9Cz0tuDiY8C3ctxq1tqvaCgkFb8cCA/edit?usp=sharing"",""อำนาจเจริญ!J523"")"),3900069.53)</f>
        <v>3900069.53</v>
      </c>
      <c r="K628" s="343">
        <f t="shared" ref="K628:K635" ca="1" si="129">IF(I628&gt;0,J628*100/I628,0)</f>
        <v>97.258608990925779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IFERROR(__xludf.DUMMYFUNCTION("IMPORTRANGE(""https://docs.google.com/spreadsheets/d/1XL5vhW3sbDhbH9Cz0tuDiY8C3ctxq1tqvaCgkFb8cCA/edit?usp=sharing"",""อำนาจเจริญ!J524"")"),337)</f>
        <v>337</v>
      </c>
      <c r="K629" s="343">
        <f t="shared" ca="1" si="129"/>
        <v>96.011396011396016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IFERROR(__xludf.DUMMYFUNCTION("IMPORTRANGE(""https://docs.google.com/spreadsheets/d/1XL5vhW3sbDhbH9Cz0tuDiY8C3ctxq1tqvaCgkFb8cCA/edit?usp=sharing"",""อำนาจเจริญ!J525"")"),851832.71)</f>
        <v>851832.71</v>
      </c>
      <c r="K630" s="343">
        <f t="shared" ca="1" si="129"/>
        <v>21.860236262047863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IFERROR(__xludf.DUMMYFUNCTION("IMPORTRANGE(""https://docs.google.com/spreadsheets/d/1XL5vhW3sbDhbH9Cz0tuDiY8C3ctxq1tqvaCgkFb8cCA/edit?usp=sharing"",""อำนาจเจริญ!J526"")"),146)</f>
        <v>146</v>
      </c>
      <c r="K631" s="343">
        <f t="shared" ca="1" si="129"/>
        <v>66.0633484162896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IFERROR(__xludf.DUMMYFUNCTION("IMPORTRANGE(""https://docs.google.com/spreadsheets/d/1XL5vhW3sbDhbH9Cz0tuDiY8C3ctxq1tqvaCgkFb8cCA/edit?usp=sharing"",""อำนาจเจริญ!J527"")"),32300.98)</f>
        <v>32300.98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6552132.4500000002</v>
      </c>
      <c r="M8" s="23">
        <f t="shared" ca="1" si="0"/>
        <v>4029032.45</v>
      </c>
      <c r="N8" s="23">
        <f t="shared" ca="1" si="0"/>
        <v>5912397.8899999997</v>
      </c>
      <c r="O8" s="22">
        <f t="shared" ref="O8:O16" ca="1" si="1">IF(L8&gt;0,N8*100/L8,0)</f>
        <v>90.236238890439395</v>
      </c>
      <c r="P8" s="22">
        <f t="shared" ref="P8:P16" ca="1" si="2">IF(M8&gt;0,N8*100/M8,0)</f>
        <v>146.74485657220259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6552132.4500000002</v>
      </c>
      <c r="M10" s="30">
        <f t="shared" ca="1" si="4"/>
        <v>4029032.45</v>
      </c>
      <c r="N10" s="30">
        <f t="shared" ca="1" si="4"/>
        <v>5912397.8899999997</v>
      </c>
      <c r="O10" s="29">
        <f t="shared" ca="1" si="1"/>
        <v>90.236238890439395</v>
      </c>
      <c r="P10" s="29">
        <f t="shared" ca="1" si="2"/>
        <v>146.74485657220259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6485832.4500000002</v>
      </c>
      <c r="M12" s="38">
        <f t="shared" ca="1" si="6"/>
        <v>3962732.45</v>
      </c>
      <c r="N12" s="38">
        <f t="shared" ca="1" si="6"/>
        <v>5846097.8899999997</v>
      </c>
      <c r="O12" s="38">
        <f t="shared" ca="1" si="1"/>
        <v>90.136430983504667</v>
      </c>
      <c r="P12" s="38">
        <f t="shared" ca="1" si="2"/>
        <v>147.5269391452355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2624631.4500000002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3861201</v>
      </c>
      <c r="M14" s="38">
        <f t="shared" si="8"/>
        <v>0</v>
      </c>
      <c r="N14" s="38">
        <f t="shared" ca="1" si="8"/>
        <v>1883369.78</v>
      </c>
      <c r="O14" s="38">
        <f t="shared" ca="1" si="1"/>
        <v>48.776786808042367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66300</v>
      </c>
      <c r="M16" s="38">
        <f t="shared" ca="1" si="10"/>
        <v>66300</v>
      </c>
      <c r="N16" s="38">
        <f t="shared" ca="1" si="10"/>
        <v>66300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4029032.45</v>
      </c>
      <c r="M18" s="23">
        <f t="shared" ca="1" si="11"/>
        <v>4029032.45</v>
      </c>
      <c r="N18" s="23">
        <f t="shared" ca="1" si="11"/>
        <v>4029028.11</v>
      </c>
      <c r="O18" s="22">
        <f t="shared" ref="O18:O20" ca="1" si="12">IF(L18&gt;0,N18*100/L18,0)</f>
        <v>99.999892281830583</v>
      </c>
      <c r="P18" s="22">
        <f t="shared" ref="P18:P26" ca="1" si="13">IF(M18&gt;0,N18*100/M18,0)</f>
        <v>99.999892281830583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4029032.45</v>
      </c>
      <c r="M20" s="30">
        <f t="shared" ca="1" si="15"/>
        <v>4029032.45</v>
      </c>
      <c r="N20" s="30">
        <f t="shared" ca="1" si="15"/>
        <v>4029028.11</v>
      </c>
      <c r="O20" s="29">
        <f t="shared" ca="1" si="12"/>
        <v>99.999892281830583</v>
      </c>
      <c r="P20" s="29">
        <f t="shared" ca="1" si="13"/>
        <v>99.999892281830583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3962732.45</v>
      </c>
      <c r="M22" s="41">
        <f t="shared" ca="1" si="18"/>
        <v>3962732.45</v>
      </c>
      <c r="N22" s="38">
        <f t="shared" ca="1" si="18"/>
        <v>3962728.11</v>
      </c>
      <c r="O22" s="38">
        <f t="shared" ca="1" si="17"/>
        <v>99.999890479610855</v>
      </c>
      <c r="P22" s="38">
        <f t="shared" ca="1" si="13"/>
        <v>99.999890479610855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2624631.4500000002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1338101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66300</v>
      </c>
      <c r="M26" s="49">
        <f t="shared" ca="1" si="22"/>
        <v>66300</v>
      </c>
      <c r="N26" s="49">
        <f t="shared" ca="1" si="22"/>
        <v>66300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2523100</v>
      </c>
      <c r="M28" s="23">
        <f t="shared" si="23"/>
        <v>0</v>
      </c>
      <c r="N28" s="23">
        <f t="shared" ca="1" si="23"/>
        <v>1883369.78</v>
      </c>
      <c r="O28" s="22">
        <f t="shared" ref="O28:O30" ca="1" si="24">IF(L28&gt;0,N28*100/L28,0)</f>
        <v>74.645070746304157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2523100</v>
      </c>
      <c r="M30" s="30">
        <f t="shared" si="27"/>
        <v>0</v>
      </c>
      <c r="N30" s="30">
        <f t="shared" ca="1" si="27"/>
        <v>1883369.78</v>
      </c>
      <c r="O30" s="29">
        <f t="shared" ca="1" si="24"/>
        <v>74.645070746304157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2523100</v>
      </c>
      <c r="M32" s="38">
        <f t="shared" si="30"/>
        <v>0</v>
      </c>
      <c r="N32" s="38">
        <f t="shared" ca="1" si="30"/>
        <v>1883369.78</v>
      </c>
      <c r="O32" s="38">
        <f t="shared" ca="1" si="29"/>
        <v>74.645070746304157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2523100</v>
      </c>
      <c r="M34" s="38">
        <f t="shared" si="32"/>
        <v>0</v>
      </c>
      <c r="N34" s="38">
        <f t="shared" ca="1" si="32"/>
        <v>1883369.78</v>
      </c>
      <c r="O34" s="38">
        <f t="shared" ca="1" si="29"/>
        <v>74.645070746304157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4029032.45</v>
      </c>
      <c r="M37" s="54">
        <f t="shared" ca="1" si="33"/>
        <v>4029032.45</v>
      </c>
      <c r="N37" s="54">
        <f t="shared" ca="1" si="33"/>
        <v>4029028.11</v>
      </c>
      <c r="O37" s="55">
        <f t="shared" ca="1" si="29"/>
        <v>99.999892281830583</v>
      </c>
      <c r="P37" s="55">
        <f t="shared" ca="1" si="25"/>
        <v>99.999892281830583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811866.45</v>
      </c>
      <c r="M41" s="78">
        <f t="shared" ca="1" si="34"/>
        <v>811866.45</v>
      </c>
      <c r="N41" s="78">
        <f t="shared" ca="1" si="34"/>
        <v>811866.45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811866.45</v>
      </c>
      <c r="M43" s="78">
        <f t="shared" ca="1" si="38"/>
        <v>811866.45</v>
      </c>
      <c r="N43" s="78">
        <f t="shared" ca="1" si="38"/>
        <v>811866.45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783366.45</v>
      </c>
      <c r="M45" s="49">
        <f ca="1">IFERROR(__xludf.DUMMYFUNCTION("IMPORTRANGE(""https://docs.google.com/spreadsheets/d/1Yj_ptqi66GCucihVvJfMjLAmec39IyEx_6qawtMGysU/edit?usp=sharing"",""สบก!Q38"")"),783366.45)</f>
        <v>783366.45</v>
      </c>
      <c r="N45" s="49">
        <f ca="1">IFERROR(__xludf.DUMMYFUNCTION("IMPORTRANGE(""https://docs.google.com/spreadsheets/d/1Yj_ptqi66GCucihVvJfMjLAmec39IyEx_6qawtMGysU/edit?usp=sharing"",""สบก!R38"")"),783366.45)</f>
        <v>783366.45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IFERROR(__xludf.DUMMYFUNCTION("IMPORTRANGE(""https://docs.google.com/spreadsheets/d/1Yj_ptqi66GCucihVvJfMjLAmec39IyEx_6qawtMGysU/edit?usp=sharing"",""สบก!M38"")"),783366.45)</f>
        <v>783366.45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IFERROR(__xludf.DUMMYFUNCTION("IMPORTRANGE(""https://docs.google.com/spreadsheets/d/1Yj_ptqi66GCucihVvJfMjLAmec39IyEx_6qawtMGysU/edit?usp=sharing"",""สบก!O38"")"),28500)</f>
        <v>28500</v>
      </c>
      <c r="M49" s="49">
        <f ca="1">L49</f>
        <v>28500</v>
      </c>
      <c r="N49" s="49">
        <f ca="1">IFERROR(__xludf.DUMMYFUNCTION("IMPORTRANGE(""https://docs.google.com/spreadsheets/d/1Yj_ptqi66GCucihVvJfMjLAmec39IyEx_6qawtMGysU/edit?usp=sharing"",""สบก!S38"")"),28500)</f>
        <v>28500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965865</v>
      </c>
      <c r="M53" s="121">
        <f t="shared" ca="1" si="39"/>
        <v>965865</v>
      </c>
      <c r="N53" s="121">
        <f t="shared" ca="1" si="39"/>
        <v>965865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965865</v>
      </c>
      <c r="M55" s="121">
        <f t="shared" ca="1" si="43"/>
        <v>965865</v>
      </c>
      <c r="N55" s="121">
        <f t="shared" ca="1" si="43"/>
        <v>965865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965865</v>
      </c>
      <c r="M57" s="49">
        <f ca="1">IFERROR(__xludf.DUMMYFUNCTION("IMPORTRANGE(""https://docs.google.com/spreadsheets/d/1Yj_ptqi66GCucihVvJfMjLAmec39IyEx_6qawtMGysU/edit?usp=sharing"",""สบก!Z38"")"),965865)</f>
        <v>965865</v>
      </c>
      <c r="N57" s="49">
        <f ca="1">IFERROR(__xludf.DUMMYFUNCTION("IMPORTRANGE(""https://docs.google.com/spreadsheets/d/1Yj_ptqi66GCucihVvJfMjLAmec39IyEx_6qawtMGysU/edit?usp=sharing"",""สบก!AA38"")"),965865)</f>
        <v>965865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IFERROR(__xludf.DUMMYFUNCTION("IMPORTRANGE(""https://docs.google.com/spreadsheets/d/1Yj_ptqi66GCucihVvJfMjLAmec39IyEx_6qawtMGysU/edit?usp=sharing"",""สบก!V38"")"),965865)</f>
        <v>965865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98454</v>
      </c>
      <c r="M118" s="152">
        <f t="shared" ca="1" si="58"/>
        <v>98454</v>
      </c>
      <c r="N118" s="152">
        <f t="shared" ca="1" si="58"/>
        <v>98454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98454</v>
      </c>
      <c r="M120" s="157">
        <f t="shared" ca="1" si="62"/>
        <v>98454</v>
      </c>
      <c r="N120" s="157">
        <f t="shared" ca="1" si="62"/>
        <v>98454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98454</v>
      </c>
      <c r="M122" s="168">
        <f ca="1">IFERROR(__xludf.DUMMYFUNCTION("IMPORTRANGE(""https://docs.google.com/spreadsheets/d/1Yj_ptqi66GCucihVvJfMjLAmec39IyEx_6qawtMGysU/edit?usp=sharing"",""สบก!BA38"")"),98454)</f>
        <v>98454</v>
      </c>
      <c r="N122" s="169">
        <f ca="1">IFERROR(__xludf.DUMMYFUNCTION("IMPORTRANGE(""https://docs.google.com/spreadsheets/d/1Yj_ptqi66GCucihVvJfMjLAmec39IyEx_6qawtMGysU/edit?usp=sharing"",""สบก!BB38"")"),98454)</f>
        <v>98454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IFERROR(__xludf.DUMMYFUNCTION("IMPORTRANGE(""https://docs.google.com/spreadsheets/d/1Yj_ptqi66GCucihVvJfMjLAmec39IyEx_6qawtMGysU/edit?usp=sharing"",""สบก!AX38"")"),98454)</f>
        <v>98454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91500</v>
      </c>
      <c r="M140" s="152">
        <f t="shared" ca="1" si="64"/>
        <v>91500</v>
      </c>
      <c r="N140" s="152">
        <f t="shared" ca="1" si="64"/>
        <v>91500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91500</v>
      </c>
      <c r="M142" s="157">
        <f t="shared" ca="1" si="68"/>
        <v>91500</v>
      </c>
      <c r="N142" s="157">
        <f t="shared" ca="1" si="68"/>
        <v>91500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IFERROR(__xludf.DUMMYFUNCTION("IMPORTRANGE(""https://docs.google.com/spreadsheets/d/1Yj_ptqi66GCucihVvJfMjLAmec39IyEx_6qawtMGysU/edit?usp=sharing"",""สบก!BK38"")"),91500)</f>
        <v>91500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IFERROR(__xludf.DUMMYFUNCTION("IMPORTRANGE(""https://docs.google.com/spreadsheets/d/1Yj_ptqi66GCucihVvJfMjLAmec39IyEx_6qawtMGysU/edit?usp=sharing"",""สบก!BG38"")"),91500)</f>
        <v>91500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335396.09999999998</v>
      </c>
      <c r="O250" s="151">
        <f t="shared" ref="O250:O252" ca="1" si="78">IF(L250&gt;0,N250*100/L250,0)</f>
        <v>99.998837209302309</v>
      </c>
      <c r="P250" s="151">
        <f t="shared" ref="P250:P252" ca="1" si="79">IF(M250&gt;0,N250*100/M250,0)</f>
        <v>99.998837209302309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335396.09999999998</v>
      </c>
      <c r="O252" s="156">
        <f t="shared" ca="1" si="78"/>
        <v>99.998837209302309</v>
      </c>
      <c r="P252" s="156">
        <f t="shared" ca="1" si="79"/>
        <v>99.998837209302309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IFERROR(__xludf.DUMMYFUNCTION("IMPORTRANGE(""https://docs.google.com/spreadsheets/d/1Yj_ptqi66GCucihVvJfMjLAmec39IyEx_6qawtMGysU/edit?usp=sharing"",""สบก!CC38"")"),335396.1)</f>
        <v>335396.09999999998</v>
      </c>
      <c r="O254" s="169">
        <f ca="1">IF(L254&gt;0,N254*100/L254,0)</f>
        <v>99.998837209302309</v>
      </c>
      <c r="P254" s="169">
        <f ca="1">IF(M254&gt;0,N254*100/M254,0)</f>
        <v>99.998837209302309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183599.83</v>
      </c>
      <c r="O271" s="151">
        <f t="shared" ref="O271:O273" ca="1" si="84">IF(L271&gt;0,N271*100/L271,0)</f>
        <v>99.999907407407406</v>
      </c>
      <c r="P271" s="151">
        <f t="shared" ref="P271:P273" ca="1" si="85">IF(M271&gt;0,N271*100/M271,0)</f>
        <v>99.999907407407406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183599.83</v>
      </c>
      <c r="O273" s="156">
        <f t="shared" ca="1" si="84"/>
        <v>99.999907407407406</v>
      </c>
      <c r="P273" s="156">
        <f t="shared" ca="1" si="85"/>
        <v>99.999907407407406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IFERROR(__xludf.DUMMYFUNCTION("IMPORTRANGE(""https://docs.google.com/spreadsheets/d/1Yj_ptqi66GCucihVvJfMjLAmec39IyEx_6qawtMGysU/edit?usp=sharing"",""สบก!CL38"")"),183599.83)</f>
        <v>183599.83</v>
      </c>
      <c r="O275" s="169">
        <f ca="1">IF(L275&gt;0,N275*100/L275,0)</f>
        <v>99.999907407407406</v>
      </c>
      <c r="P275" s="169">
        <f ca="1">IF(M275&gt;0,N275*100/M275,0)</f>
        <v>99.999907407407406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149532</v>
      </c>
      <c r="M290" s="152">
        <f t="shared" ca="1" si="88"/>
        <v>149532</v>
      </c>
      <c r="N290" s="152">
        <f t="shared" ca="1" si="88"/>
        <v>149532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149532</v>
      </c>
      <c r="M292" s="157">
        <f t="shared" ca="1" si="92"/>
        <v>149532</v>
      </c>
      <c r="N292" s="157">
        <f t="shared" ca="1" si="92"/>
        <v>149532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149532</v>
      </c>
      <c r="M294" s="168">
        <f ca="1">IFERROR(__xludf.DUMMYFUNCTION("IMPORTRANGE(""https://docs.google.com/spreadsheets/d/1Yj_ptqi66GCucihVvJfMjLAmec39IyEx_6qawtMGysU/edit?usp=sharing"",""สบก!CT38"")"),149532)</f>
        <v>149532</v>
      </c>
      <c r="N294" s="169">
        <f ca="1">IFERROR(__xludf.DUMMYFUNCTION("IMPORTRANGE(""https://docs.google.com/spreadsheets/d/1Yj_ptqi66GCucihVvJfMjLAmec39IyEx_6qawtMGysU/edit?usp=sharing"",""สบก!CU38"")"),149532)</f>
        <v>149532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IFERROR(__xludf.DUMMYFUNCTION("IMPORTRANGE(""https://docs.google.com/spreadsheets/d/1Yj_ptqi66GCucihVvJfMjLAmec39IyEx_6qawtMGysU/edit?usp=sharing"",""สบก!CQ38"")"),149532)</f>
        <v>149532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IFERROR(__xludf.DUMMYFUNCTION("IMPORTRANGE(""https://docs.google.com/spreadsheets/d/1XL5vhW3sbDhbH9Cz0tuDiY8C3ctxq1tqvaCgkFb8cCA/edit?usp=sharing"",""กาฬสินธุ์!J211"")"),15)</f>
        <v>15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217600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217600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IFERROR(__xludf.DUMMYFUNCTION("IMPORTRANGE(""https://docs.google.com/spreadsheets/d/1Yj_ptqi66GCucihVvJfMjLAmec39IyEx_6qawtMGysU/edit?usp=sharing"",""สบก!DD38"")"),217600)</f>
        <v>217600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IFERROR(__xludf.DUMMYFUNCTION("IMPORTRANGE(""https://docs.google.com/spreadsheets/d/1XL5vhW3sbDhbH9Cz0tuDiY8C3ctxq1tqvaCgkFb8cCA/edit?usp=sharing"",""กาฬสินธุ์!J228"")"),506)</f>
        <v>506</v>
      </c>
      <c r="K328" s="318">
        <f ca="1">IF(I328&gt;0,J328*100/I328,0)</f>
        <v>146.66666666666666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1154090</v>
      </c>
      <c r="M329" s="152">
        <f t="shared" ca="1" si="98"/>
        <v>1154090</v>
      </c>
      <c r="N329" s="152">
        <f t="shared" ca="1" si="98"/>
        <v>1154089.73</v>
      </c>
      <c r="O329" s="151">
        <f t="shared" ref="O329:O331" ca="1" si="99">IF(L329&gt;0,N329*100/L329,0)</f>
        <v>99.999976604944152</v>
      </c>
      <c r="P329" s="151">
        <f t="shared" ref="P329:P331" ca="1" si="100">IF(M329&gt;0,N329*100/M329,0)</f>
        <v>99.999976604944152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1154090</v>
      </c>
      <c r="M331" s="157">
        <f t="shared" ca="1" si="102"/>
        <v>1154090</v>
      </c>
      <c r="N331" s="157">
        <f t="shared" ca="1" si="102"/>
        <v>1154089.73</v>
      </c>
      <c r="O331" s="156">
        <f t="shared" ca="1" si="99"/>
        <v>99.999976604944152</v>
      </c>
      <c r="P331" s="156">
        <f t="shared" ca="1" si="100"/>
        <v>99.999976604944152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1116290</v>
      </c>
      <c r="M333" s="168">
        <f ca="1">IFERROR(__xludf.DUMMYFUNCTION("IMPORTRANGE(""https://docs.google.com/spreadsheets/d/1Yj_ptqi66GCucihVvJfMjLAmec39IyEx_6qawtMGysU/edit?usp=sharing"",""สบก!DL38"")"),1116290)</f>
        <v>1116290</v>
      </c>
      <c r="N333" s="169">
        <f ca="1">IFERROR(__xludf.DUMMYFUNCTION("IMPORTRANGE(""https://docs.google.com/spreadsheets/d/1Yj_ptqi66GCucihVvJfMjLAmec39IyEx_6qawtMGysU/edit?usp=sharing"",""สบก!DM38"")"),1116289.73)</f>
        <v>1116289.73</v>
      </c>
      <c r="O333" s="169">
        <f ca="1">IF(L333&gt;0,N333*100/L333,0)</f>
        <v>99.999975812736835</v>
      </c>
      <c r="P333" s="169">
        <f ca="1">IF(M333&gt;0,N333*100/M333,0)</f>
        <v>99.999975812736835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IFERROR(__xludf.DUMMYFUNCTION("IMPORTRANGE(""https://docs.google.com/spreadsheets/d/1Yj_ptqi66GCucihVvJfMjLAmec39IyEx_6qawtMGysU/edit?usp=sharing"",""สบก!DI38"")"),504890)</f>
        <v>504890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IFERROR(__xludf.DUMMYFUNCTION("IMPORTRANGE(""https://docs.google.com/spreadsheets/d/1XL5vhW3sbDhbH9Cz0tuDiY8C3ctxq1tqvaCgkFb8cCA/edit?usp=sharing"",""กาฬสินธุ์!J234"")"),319)</f>
        <v>319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IFERROR(__xludf.DUMMYFUNCTION("IMPORTRANGE(""https://docs.google.com/spreadsheets/d/1XL5vhW3sbDhbH9Cz0tuDiY8C3ctxq1tqvaCgkFb8cCA/edit?usp=sharing"",""กาฬสินธุ์!J235"")"),2722.57)</f>
        <v>2722.57</v>
      </c>
      <c r="K340" s="343">
        <f t="shared" ca="1" si="103"/>
        <v>99.363868613138692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IFERROR(__xludf.DUMMYFUNCTION("IMPORTRANGE(""https://docs.google.com/spreadsheets/d/1XL5vhW3sbDhbH9Cz0tuDiY8C3ctxq1tqvaCgkFb8cCA/edit?usp=sharing"",""กาฬสินธุ์!J236"")"),491)</f>
        <v>491</v>
      </c>
      <c r="K341" s="343">
        <f t="shared" ca="1" si="103"/>
        <v>142.31884057971016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IFERROR(__xludf.DUMMYFUNCTION("IMPORTRANGE(""https://docs.google.com/spreadsheets/d/1XL5vhW3sbDhbH9Cz0tuDiY8C3ctxq1tqvaCgkFb8cCA/edit?usp=sharing"",""กาฬสินธุ์!J237"")"),5004.68)</f>
        <v>5004.68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IFERROR(__xludf.DUMMYFUNCTION("IMPORTRANGE(""https://docs.google.com/spreadsheets/d/1XL5vhW3sbDhbH9Cz0tuDiY8C3ctxq1tqvaCgkFb8cCA/edit?usp=sharing"",""กาฬสินธุ์!J240"")"),506)</f>
        <v>506</v>
      </c>
      <c r="K345" s="343">
        <f t="shared" ca="1" si="103"/>
        <v>146.66666666666666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IFERROR(__xludf.DUMMYFUNCTION("IMPORTRANGE(""https://docs.google.com/spreadsheets/d/1XL5vhW3sbDhbH9Cz0tuDiY8C3ctxq1tqvaCgkFb8cCA/edit?usp=sharing"",""กาฬสินธุ์!J241"")"),5030.95)</f>
        <v>5030.95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IFERROR(__xludf.DUMMYFUNCTION("IMPORTRANGE(""https://docs.google.com/spreadsheets/d/1XL5vhW3sbDhbH9Cz0tuDiY8C3ctxq1tqvaCgkFb8cCA/edit?usp=sharing"",""กาฬสินธุ์!L242"")"),2523100)</f>
        <v>2523100</v>
      </c>
      <c r="M347" s="358"/>
      <c r="N347" s="358">
        <f ca="1">IFERROR(__xludf.DUMMYFUNCTION("IMPORTRANGE(""https://docs.google.com/spreadsheets/d/1XL5vhW3sbDhbH9Cz0tuDiY8C3ctxq1tqvaCgkFb8cCA/edit?usp=sharing"",""กาฬสินธุ์!M242"")"),1883369.78)</f>
        <v>1883369.78</v>
      </c>
      <c r="O347" s="358">
        <f ca="1">+IF(L347&gt;0,N347*100/L347,0)</f>
        <v>74.645070746304157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IFERROR(__xludf.DUMMYFUNCTION("IMPORTRANGE(""https://docs.google.com/spreadsheets/d/1XL5vhW3sbDhbH9Cz0tuDiY8C3ctxq1tqvaCgkFb8cCA/edit?usp=sharing"",""กาฬสินธุ์!L244"")"),591890)</f>
        <v>591890</v>
      </c>
      <c r="M349" s="373"/>
      <c r="N349" s="373">
        <f ca="1">IFERROR(__xludf.DUMMYFUNCTION("IMPORTRANGE(""https://docs.google.com/spreadsheets/d/1XL5vhW3sbDhbH9Cz0tuDiY8C3ctxq1tqvaCgkFb8cCA/edit?usp=sharing"",""กาฬสินธุ์!M244"")"),591888.4)</f>
        <v>591888.4</v>
      </c>
      <c r="O349" s="373">
        <f ca="1">+IF(L349&gt;0,N349*100/L349,0)</f>
        <v>99.999729679501257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IFERROR(__xludf.DUMMYFUNCTION("IMPORTRANGE(""https://docs.google.com/spreadsheets/d/1XL5vhW3sbDhbH9Cz0tuDiY8C3ctxq1tqvaCgkFb8cCA/edit?usp=sharing"",""กาฬสินธุ์!L247"")"),591890)</f>
        <v>591890</v>
      </c>
      <c r="M352" s="165"/>
      <c r="N352" s="164">
        <f ca="1">IFERROR(__xludf.DUMMYFUNCTION("IMPORTRANGE(""https://docs.google.com/spreadsheets/d/1XL5vhW3sbDhbH9Cz0tuDiY8C3ctxq1tqvaCgkFb8cCA/edit?usp=sharing"",""กาฬสินธุ์!M247"")"),591888.4)</f>
        <v>591888.4</v>
      </c>
      <c r="O352" s="165">
        <f t="shared" ca="1" si="105"/>
        <v>99.999729679501257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IFERROR(__xludf.DUMMYFUNCTION("IMPORTRANGE(""https://docs.google.com/spreadsheets/d/1XL5vhW3sbDhbH9Cz0tuDiY8C3ctxq1tqvaCgkFb8cCA/edit?usp=sharing"",""กาฬสินธุ์!L249"")"),591890)</f>
        <v>591890</v>
      </c>
      <c r="M354" s="169"/>
      <c r="N354" s="168">
        <f ca="1">IFERROR(__xludf.DUMMYFUNCTION("IMPORTRANGE(""https://docs.google.com/spreadsheets/d/1XL5vhW3sbDhbH9Cz0tuDiY8C3ctxq1tqvaCgkFb8cCA/edit?usp=sharing"",""กาฬสินธุ์!M249"")"),591888.4)</f>
        <v>591888.4</v>
      </c>
      <c r="O354" s="169">
        <f t="shared" ca="1" si="105"/>
        <v>99.999729679501257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IFERROR(__xludf.DUMMYFUNCTION("IMPORTRANGE(""https://docs.google.com/spreadsheets/d/1XL5vhW3sbDhbH9Cz0tuDiY8C3ctxq1tqvaCgkFb8cCA/edit?usp=sharing"",""กาฬสินธุ์!M251"")"),315000)</f>
        <v>315000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IFERROR(__xludf.DUMMYFUNCTION("IMPORTRANGE(""https://docs.google.com/spreadsheets/d/1XL5vhW3sbDhbH9Cz0tuDiY8C3ctxq1tqvaCgkFb8cCA/edit?usp=sharing"",""กาฬสินธุ์!M252"")"),138348.4)</f>
        <v>138348.4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IFERROR(__xludf.DUMMYFUNCTION("IMPORTRANGE(""https://docs.google.com/spreadsheets/d/1XL5vhW3sbDhbH9Cz0tuDiY8C3ctxq1tqvaCgkFb8cCA/edit?usp=sharing"",""กาฬสินธุ์!M253"")"),65340)</f>
        <v>65340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IFERROR(__xludf.DUMMYFUNCTION("IMPORTRANGE(""https://docs.google.com/spreadsheets/d/1XL5vhW3sbDhbH9Cz0tuDiY8C3ctxq1tqvaCgkFb8cCA/edit?usp=sharing"",""กาฬสินธุ์!J271"")"),300)</f>
        <v>300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IFERROR(__xludf.DUMMYFUNCTION("IMPORTRANGE(""https://docs.google.com/spreadsheets/d/1XL5vhW3sbDhbH9Cz0tuDiY8C3ctxq1tqvaCgkFb8cCA/edit?usp=sharing"",""กาฬสินธุ์!M275"")"),641627.56)</f>
        <v>641627.56000000006</v>
      </c>
      <c r="O380" s="373">
        <f ca="1">+IF(L380&gt;0,N380*100/L380,0)</f>
        <v>62.383576401042284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IFERROR(__xludf.DUMMYFUNCTION("IMPORTRANGE(""https://docs.google.com/spreadsheets/d/1XL5vhW3sbDhbH9Cz0tuDiY8C3ctxq1tqvaCgkFb8cCA/edit?usp=sharing"",""กาฬสินธุ์!M278"")"),641627.56)</f>
        <v>641627.56000000006</v>
      </c>
      <c r="O383" s="165">
        <f t="shared" ca="1" si="109"/>
        <v>62.383576401042284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IFERROR(__xludf.DUMMYFUNCTION("IMPORTRANGE(""https://docs.google.com/spreadsheets/d/1XL5vhW3sbDhbH9Cz0tuDiY8C3ctxq1tqvaCgkFb8cCA/edit?usp=sharing"",""กาฬสินธุ์!M280"")"),641627.56)</f>
        <v>641627.56000000006</v>
      </c>
      <c r="O385" s="169">
        <f t="shared" ca="1" si="109"/>
        <v>62.383576401042284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IFERROR(__xludf.DUMMYFUNCTION("IMPORTRANGE(""https://docs.google.com/spreadsheets/d/1XL5vhW3sbDhbH9Cz0tuDiY8C3ctxq1tqvaCgkFb8cCA/edit?usp=sharing"",""กาฬสินธุ์!M282"")"),232000)</f>
        <v>232000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IFERROR(__xludf.DUMMYFUNCTION("IMPORTRANGE(""https://docs.google.com/spreadsheets/d/1XL5vhW3sbDhbH9Cz0tuDiY8C3ctxq1tqvaCgkFb8cCA/edit?usp=sharing"",""กาฬสินธุ์!M283"")"),137677)</f>
        <v>137677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IFERROR(__xludf.DUMMYFUNCTION("IMPORTRANGE(""https://docs.google.com/spreadsheets/d/1XL5vhW3sbDhbH9Cz0tuDiY8C3ctxq1tqvaCgkFb8cCA/edit?usp=sharing"",""กาฬสินธุ์!M284"")"),73950.56)</f>
        <v>73950.559999999998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IFERROR(__xludf.DUMMYFUNCTION("IMPORTRANGE(""https://docs.google.com/spreadsheets/d/1XL5vhW3sbDhbH9Cz0tuDiY8C3ctxq1tqvaCgkFb8cCA/edit?usp=sharing"",""กาฬสินธุ์!M296"")"),131710)</f>
        <v>131710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IFERROR(__xludf.DUMMYFUNCTION("IMPORTRANGE(""https://docs.google.com/spreadsheets/d/1XL5vhW3sbDhbH9Cz0tuDiY8C3ctxq1tqvaCgkFb8cCA/edit?usp=sharing"",""กาฬสินธุ์!M299"")"),131710)</f>
        <v>131710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IFERROR(__xludf.DUMMYFUNCTION("IMPORTRANGE(""https://docs.google.com/spreadsheets/d/1XL5vhW3sbDhbH9Cz0tuDiY8C3ctxq1tqvaCgkFb8cCA/edit?usp=sharing"",""กาฬสินธุ์!M301"")"),131710)</f>
        <v>131710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IFERROR(__xludf.DUMMYFUNCTION("IMPORTRANGE(""https://docs.google.com/spreadsheets/d/1XL5vhW3sbDhbH9Cz0tuDiY8C3ctxq1tqvaCgkFb8cCA/edit?usp=sharing"",""กาฬสินธุ์!M302"")"),63120)</f>
        <v>63120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IFERROR(__xludf.DUMMYFUNCTION("IMPORTRANGE(""https://docs.google.com/spreadsheets/d/1XL5vhW3sbDhbH9Cz0tuDiY8C3ctxq1tqvaCgkFb8cCA/edit?usp=sharing"",""กาฬสินธุ์!M305"")"),43090)</f>
        <v>43090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IFERROR(__xludf.DUMMYFUNCTION("IMPORTRANGE(""https://docs.google.com/spreadsheets/d/1XL5vhW3sbDhbH9Cz0tuDiY8C3ctxq1tqvaCgkFb8cCA/edit?usp=sharing"",""กาฬสินธุ์!M330"")"),144670.82)</f>
        <v>144670.82</v>
      </c>
      <c r="O435" s="412">
        <f t="shared" ref="O435:O439" ca="1" si="114">+IF(L435&gt;0,N435*100/L435,0)</f>
        <v>86.113583333333338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IFERROR(__xludf.DUMMYFUNCTION("IMPORTRANGE(""https://docs.google.com/spreadsheets/d/1XL5vhW3sbDhbH9Cz0tuDiY8C3ctxq1tqvaCgkFb8cCA/edit?usp=sharing"",""กาฬสินธุ์!M332"")"),144670.82)</f>
        <v>144670.82</v>
      </c>
      <c r="O437" s="169">
        <f t="shared" ca="1" si="114"/>
        <v>86.113583333333338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IFERROR(__xludf.DUMMYFUNCTION("IMPORTRANGE(""https://docs.google.com/spreadsheets/d/1XL5vhW3sbDhbH9Cz0tuDiY8C3ctxq1tqvaCgkFb8cCA/edit?usp=sharing"",""กาฬสินธุ์!M334"")"),144670.82)</f>
        <v>144670.82</v>
      </c>
      <c r="O439" s="169">
        <f t="shared" ca="1" si="114"/>
        <v>86.113583333333338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IFERROR(__xludf.DUMMYFUNCTION("IMPORTRANGE(""https://docs.google.com/spreadsheets/d/1XL5vhW3sbDhbH9Cz0tuDiY8C3ctxq1tqvaCgkFb8cCA/edit?usp=sharing"",""กาฬสินธุ์!M335"")"),75815)</f>
        <v>75815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IFERROR(__xludf.DUMMYFUNCTION("IMPORTRANGE(""https://docs.google.com/spreadsheets/d/1XL5vhW3sbDhbH9Cz0tuDiY8C3ctxq1tqvaCgkFb8cCA/edit?usp=sharing"",""กาฬสินธุ์!J350"")"),26882)</f>
        <v>26882</v>
      </c>
      <c r="K455" s="372">
        <f ca="1">IF(I455&gt;0,J455*100/I455,0)</f>
        <v>100.00372009969867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IFERROR(__xludf.DUMMYFUNCTION("IMPORTRANGE(""https://docs.google.com/spreadsheets/d/1XL5vhW3sbDhbH9Cz0tuDiY8C3ctxq1tqvaCgkFb8cCA/edit?usp=sharing"",""กาฬสินธุ์!M350"")"),171685)</f>
        <v>171685</v>
      </c>
      <c r="O455" s="373">
        <f t="shared" ref="O455:O459" ca="1" si="116">+IF(L455&gt;0,N455*100/L455,0)</f>
        <v>65.153125118591319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IFERROR(__xludf.DUMMYFUNCTION("IMPORTRANGE(""https://docs.google.com/spreadsheets/d/1XL5vhW3sbDhbH9Cz0tuDiY8C3ctxq1tqvaCgkFb8cCA/edit?usp=sharing"",""กาฬสินธุ์!M352"")"),171685)</f>
        <v>171685</v>
      </c>
      <c r="O457" s="169">
        <f t="shared" ca="1" si="116"/>
        <v>65.153125118591319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IFERROR(__xludf.DUMMYFUNCTION("IMPORTRANGE(""https://docs.google.com/spreadsheets/d/1XL5vhW3sbDhbH9Cz0tuDiY8C3ctxq1tqvaCgkFb8cCA/edit?usp=sharing"",""กาฬสินธุ์!M354"")"),171685)</f>
        <v>171685</v>
      </c>
      <c r="O459" s="169">
        <f t="shared" ca="1" si="116"/>
        <v>65.153125118591319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IFERROR(__xludf.DUMMYFUNCTION("IMPORTRANGE(""https://docs.google.com/spreadsheets/d/1XL5vhW3sbDhbH9Cz0tuDiY8C3ctxq1tqvaCgkFb8cCA/edit?usp=sharing"",""กาฬสินธุ์!M358"")"),171685)</f>
        <v>171685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IFERROR(__xludf.DUMMYFUNCTION("IMPORTRANGE(""https://docs.google.com/spreadsheets/d/1XL5vhW3sbDhbH9Cz0tuDiY8C3ctxq1tqvaCgkFb8cCA/edit?usp=sharing"",""กาฬสินธุ์!J359"")"),26882)</f>
        <v>26882</v>
      </c>
      <c r="K464" s="269">
        <f t="shared" ref="K464:K515" ca="1" si="117">IF(I464&gt;0,J464*100/I464,0)</f>
        <v>100.00372009969867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IFERROR(__xludf.DUMMYFUNCTION("IMPORTRANGE(""https://docs.google.com/spreadsheets/d/1XL5vhW3sbDhbH9Cz0tuDiY8C3ctxq1tqvaCgkFb8cCA/edit?usp=sharing"",""กาฬสินธุ์!J360"")"),26881)</f>
        <v>26881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IFERROR(__xludf.DUMMYFUNCTION("IMPORTRANGE(""https://docs.google.com/spreadsheets/d/1XL5vhW3sbDhbH9Cz0tuDiY8C3ctxq1tqvaCgkFb8cCA/edit?usp=sharing"",""กาฬสินธุ์!J361"")"),3192)</f>
        <v>3192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IFERROR(__xludf.DUMMYFUNCTION("IMPORTRANGE(""https://docs.google.com/spreadsheets/d/1XL5vhW3sbDhbH9Cz0tuDiY8C3ctxq1tqvaCgkFb8cCA/edit?usp=sharing"",""กาฬสินธุ์!J362"")"),23189)</f>
        <v>23189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IFERROR(__xludf.DUMMYFUNCTION("IMPORTRANGE(""https://docs.google.com/spreadsheets/d/1XL5vhW3sbDhbH9Cz0tuDiY8C3ctxq1tqvaCgkFb8cCA/edit?usp=sharing"",""กาฬสินธุ์!J364"")"),2382)</f>
        <v>2382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IFERROR(__xludf.DUMMYFUNCTION("IMPORTRANGE(""https://docs.google.com/spreadsheets/d/1XL5vhW3sbDhbH9Cz0tuDiY8C3ctxq1tqvaCgkFb8cCA/edit?usp=sharing"",""กาฬสินธุ์!J365"")"),232)</f>
        <v>232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IFERROR(__xludf.DUMMYFUNCTION("IMPORTRANGE(""https://docs.google.com/spreadsheets/d/1XL5vhW3sbDhbH9Cz0tuDiY8C3ctxq1tqvaCgkFb8cCA/edit?usp=sharing"",""กาฬสินธุ์!J367"")"),101)</f>
        <v>101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IFERROR(__xludf.DUMMYFUNCTION("IMPORTRANGE(""https://docs.google.com/spreadsheets/d/1XL5vhW3sbDhbH9Cz0tuDiY8C3ctxq1tqvaCgkFb8cCA/edit?usp=sharing"",""กาฬสินธุ์!J376"")"),26882)</f>
        <v>26882</v>
      </c>
      <c r="K481" s="202">
        <f t="shared" ca="1" si="117"/>
        <v>100.00372009969867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IFERROR(__xludf.DUMMYFUNCTION("IMPORTRANGE(""https://docs.google.com/spreadsheets/d/1XL5vhW3sbDhbH9Cz0tuDiY8C3ctxq1tqvaCgkFb8cCA/edit?usp=sharing"",""กาฬสินธุ์!J377"")"),3192)</f>
        <v>3192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IFERROR(__xludf.DUMMYFUNCTION("IMPORTRANGE(""https://docs.google.com/spreadsheets/d/1XL5vhW3sbDhbH9Cz0tuDiY8C3ctxq1tqvaCgkFb8cCA/edit?usp=sharing"",""กาฬสินธุ์!J378"")"),24188)</f>
        <v>24188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IFERROR(__xludf.DUMMYFUNCTION("IMPORTRANGE(""https://docs.google.com/spreadsheets/d/1XL5vhW3sbDhbH9Cz0tuDiY8C3ctxq1tqvaCgkFb8cCA/edit?usp=sharing"",""กาฬสินธุ์!J379"")"),2936)</f>
        <v>2936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IFERROR(__xludf.DUMMYFUNCTION("IMPORTRANGE(""https://docs.google.com/spreadsheets/d/1XL5vhW3sbDhbH9Cz0tuDiY8C3ctxq1tqvaCgkFb8cCA/edit?usp=sharing"",""กาฬสินธุ์!J380"")"),114)</f>
        <v>114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IFERROR(__xludf.DUMMYFUNCTION("IMPORTRANGE(""https://docs.google.com/spreadsheets/d/1XL5vhW3sbDhbH9Cz0tuDiY8C3ctxq1tqvaCgkFb8cCA/edit?usp=sharing"",""กาฬสินธุ์!J382"")"),1457)</f>
        <v>1457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IFERROR(__xludf.DUMMYFUNCTION("IMPORTRANGE(""https://docs.google.com/spreadsheets/d/1XL5vhW3sbDhbH9Cz0tuDiY8C3ctxq1tqvaCgkFb8cCA/edit?usp=sharing"",""กาฬสินธุ์!J383"")"),128)</f>
        <v>128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IFERROR(__xludf.DUMMYFUNCTION("IMPORTRANGE(""https://docs.google.com/spreadsheets/d/1XL5vhW3sbDhbH9Cz0tuDiY8C3ctxq1tqvaCgkFb8cCA/edit?usp=sharing"",""กาฬสินธุ์!J384"")"),1353)</f>
        <v>1353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IFERROR(__xludf.DUMMYFUNCTION("IMPORTRANGE(""https://docs.google.com/spreadsheets/d/1XL5vhW3sbDhbH9Cz0tuDiY8C3ctxq1tqvaCgkFb8cCA/edit?usp=sharing"",""กาฬสินธุ์!J386"")"),104)</f>
        <v>104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IFERROR(__xludf.DUMMYFUNCTION("IMPORTRANGE(""https://docs.google.com/spreadsheets/d/1XL5vhW3sbDhbH9Cz0tuDiY8C3ctxq1tqvaCgkFb8cCA/edit?usp=sharing"",""กาฬสินธุ์!J387"")"),9)</f>
        <v>9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IFERROR(__xludf.DUMMYFUNCTION("IMPORTRANGE(""https://docs.google.com/spreadsheets/d/1XL5vhW3sbDhbH9Cz0tuDiY8C3ctxq1tqvaCgkFb8cCA/edit?usp=sharing"",""กาฬสินธุ์!J388"")"),1123)</f>
        <v>1123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IFERROR(__xludf.DUMMYFUNCTION("IMPORTRANGE(""https://docs.google.com/spreadsheets/d/1XL5vhW3sbDhbH9Cz0tuDiY8C3ctxq1tqvaCgkFb8cCA/edit?usp=sharing"",""กาฬสินธุ์!J389"")"),111)</f>
        <v>111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IFERROR(__xludf.DUMMYFUNCTION("IMPORTRANGE(""https://docs.google.com/spreadsheets/d/1XL5vhW3sbDhbH9Cz0tuDiY8C3ctxq1tqvaCgkFb8cCA/edit?usp=sharing"",""กาฬสินธุ์!J392"")"),1765)</f>
        <v>1765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IFERROR(__xludf.DUMMYFUNCTION("IMPORTRANGE(""https://docs.google.com/spreadsheets/d/1XL5vhW3sbDhbH9Cz0tuDiY8C3ctxq1tqvaCgkFb8cCA/edit?usp=sharing"",""กาฬสินธุ์!J393"")"),1765)</f>
        <v>1765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IFERROR(__xludf.DUMMYFUNCTION("IMPORTRANGE(""https://docs.google.com/spreadsheets/d/1XL5vhW3sbDhbH9Cz0tuDiY8C3ctxq1tqvaCgkFb8cCA/edit?usp=sharing"",""กาฬสินธุ์!J394"")"),172)</f>
        <v>172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IFERROR(__xludf.DUMMYFUNCTION("IMPORTRANGE(""https://docs.google.com/spreadsheets/d/1XL5vhW3sbDhbH9Cz0tuDiY8C3ctxq1tqvaCgkFb8cCA/edit?usp=sharing"",""กาฬสินธุ์!J395"")"),1666)</f>
        <v>1666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IFERROR(__xludf.DUMMYFUNCTION("IMPORTRANGE(""https://docs.google.com/spreadsheets/d/1XL5vhW3sbDhbH9Cz0tuDiY8C3ctxq1tqvaCgkFb8cCA/edit?usp=sharing"",""กาฬสินธุ์!J396"")"),159)</f>
        <v>159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IFERROR(__xludf.DUMMYFUNCTION("IMPORTRANGE(""https://docs.google.com/spreadsheets/d/1XL5vhW3sbDhbH9Cz0tuDiY8C3ctxq1tqvaCgkFb8cCA/edit?usp=sharing"",""กาฬสินธุ์!J397"")"),1023)</f>
        <v>1023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IFERROR(__xludf.DUMMYFUNCTION("IMPORTRANGE(""https://docs.google.com/spreadsheets/d/1XL5vhW3sbDhbH9Cz0tuDiY8C3ctxq1tqvaCgkFb8cCA/edit?usp=sharing"",""กาฬสินธุ์!J398"")"),99)</f>
        <v>99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IFERROR(__xludf.DUMMYFUNCTION("IMPORTRANGE(""https://docs.google.com/spreadsheets/d/1XL5vhW3sbDhbH9Cz0tuDiY8C3ctxq1tqvaCgkFb8cCA/edit?usp=sharing"",""กาฬสินธุ์!J399"")"),643)</f>
        <v>643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IFERROR(__xludf.DUMMYFUNCTION("IMPORTRANGE(""https://docs.google.com/spreadsheets/d/1XL5vhW3sbDhbH9Cz0tuDiY8C3ctxq1tqvaCgkFb8cCA/edit?usp=sharing"",""กาฬสินธุ์!J400"")"),60)</f>
        <v>60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IFERROR(__xludf.DUMMYFUNCTION("IMPORTRANGE(""https://docs.google.com/spreadsheets/d/1XL5vhW3sbDhbH9Cz0tuDiY8C3ctxq1tqvaCgkFb8cCA/edit?usp=sharing"",""กาฬสินธุ์!J409"")"),15)</f>
        <v>15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IFERROR(__xludf.DUMMYFUNCTION("IMPORTRANGE(""https://docs.google.com/spreadsheets/d/1XL5vhW3sbDhbH9Cz0tuDiY8C3ctxq1tqvaCgkFb8cCA/edit?usp=sharing"",""กาฬสินธุ์!J410"")"),2)</f>
        <v>2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IFERROR(__xludf.DUMMYFUNCTION("IMPORTRANGE(""https://docs.google.com/spreadsheets/d/1XL5vhW3sbDhbH9Cz0tuDiY8C3ctxq1tqvaCgkFb8cCA/edit?usp=sharing"",""กาฬสินธุ์!J424"")"),3)</f>
        <v>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IFERROR(__xludf.DUMMYFUNCTION("IMPORTRANGE(""https://docs.google.com/spreadsheets/d/1XL5vhW3sbDhbH9Cz0tuDiY8C3ctxq1tqvaCgkFb8cCA/edit?usp=sharing"",""กาฬสินธุ์!L428"")"),45800)</f>
        <v>45800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64.539301310043669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IFERROR(__xludf.DUMMYFUNCTION("IMPORTRANGE(""https://docs.google.com/spreadsheets/d/1XL5vhW3sbDhbH9Cz0tuDiY8C3ctxq1tqvaCgkFb8cCA/edit?usp=sharing"",""กาฬสินธุ์!L430"")"),45800)</f>
        <v>45800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64.539301310043669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IFERROR(__xludf.DUMMYFUNCTION("IMPORTRANGE(""https://docs.google.com/spreadsheets/d/1XL5vhW3sbDhbH9Cz0tuDiY8C3ctxq1tqvaCgkFb8cCA/edit?usp=sharing"",""กาฬสินธุ์!L432"")"),45800)</f>
        <v>45800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64.539301310043669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IFERROR(__xludf.DUMMYFUNCTION("IMPORTRANGE(""https://docs.google.com/spreadsheets/d/1XL5vhW3sbDhbH9Cz0tuDiY8C3ctxq1tqvaCgkFb8cCA/edit?usp=sharing"",""กาฬสินธุ์!J459"")"),3258)</f>
        <v>3258</v>
      </c>
      <c r="K564" s="372">
        <f ca="1">IF(I564&gt;0,J564*100/I564,0)</f>
        <v>141.65217391304347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IFERROR(__xludf.DUMMYFUNCTION("IMPORTRANGE(""https://docs.google.com/spreadsheets/d/1XL5vhW3sbDhbH9Cz0tuDiY8C3ctxq1tqvaCgkFb8cCA/edit?usp=sharing"",""กาฬสินธุ์!M459"")"),141359)</f>
        <v>141359</v>
      </c>
      <c r="O564" s="373">
        <f t="shared" ref="O564:O568" ca="1" si="122">+IF(L564&gt;0,N564*100/L564,0)</f>
        <v>98.824804250559282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IFERROR(__xludf.DUMMYFUNCTION("IMPORTRANGE(""https://docs.google.com/spreadsheets/d/1XL5vhW3sbDhbH9Cz0tuDiY8C3ctxq1tqvaCgkFb8cCA/edit?usp=sharing"",""กาฬสินธุ์!M461"")"),141359)</f>
        <v>141359</v>
      </c>
      <c r="O566" s="169">
        <f t="shared" ca="1" si="122"/>
        <v>98.824804250559282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IFERROR(__xludf.DUMMYFUNCTION("IMPORTRANGE(""https://docs.google.com/spreadsheets/d/1XL5vhW3sbDhbH9Cz0tuDiY8C3ctxq1tqvaCgkFb8cCA/edit?usp=sharing"",""กาฬสินธุ์!M463"")"),141359)</f>
        <v>141359</v>
      </c>
      <c r="O568" s="169">
        <f t="shared" ca="1" si="122"/>
        <v>98.824804250559282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IFERROR(__xludf.DUMMYFUNCTION("IMPORTRANGE(""https://docs.google.com/spreadsheets/d/1XL5vhW3sbDhbH9Cz0tuDiY8C3ctxq1tqvaCgkFb8cCA/edit?usp=sharing"",""กาฬสินธุ์!M466"")"),94019)</f>
        <v>94019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IFERROR(__xludf.DUMMYFUNCTION("IMPORTRANGE(""https://docs.google.com/spreadsheets/d/1XL5vhW3sbDhbH9Cz0tuDiY8C3ctxq1tqvaCgkFb8cCA/edit?usp=sharing"",""กาฬสินธุ์!M467"")"),47340)</f>
        <v>47340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IFERROR(__xludf.DUMMYFUNCTION("IMPORTRANGE(""https://docs.google.com/spreadsheets/d/1XL5vhW3sbDhbH9Cz0tuDiY8C3ctxq1tqvaCgkFb8cCA/edit?usp=sharing"",""กาฬสินธุ์!J468"")"),3258)</f>
        <v>3258</v>
      </c>
      <c r="K573" s="202">
        <f ca="1">IF(I573&gt;0,J573*100/I573,0)</f>
        <v>141.65217391304347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IFERROR(__xludf.DUMMYFUNCTION("IMPORTRANGE(""https://docs.google.com/spreadsheets/d/1XL5vhW3sbDhbH9Cz0tuDiY8C3ctxq1tqvaCgkFb8cCA/edit?usp=sharing"",""กาฬสินธุ์!J472"")"),3083)</f>
        <v>3083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IFERROR(__xludf.DUMMYFUNCTION("IMPORTRANGE(""https://docs.google.com/spreadsheets/d/1XL5vhW3sbDhbH9Cz0tuDiY8C3ctxq1tqvaCgkFb8cCA/edit?usp=sharing"",""กาฬสินธุ์!J475"")"),79)</f>
        <v>79</v>
      </c>
      <c r="K580" s="372">
        <f ca="1">IF(I580&gt;0,J580*100/I580,0)</f>
        <v>263.33333333333331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IFERROR(__xludf.DUMMYFUNCTION("IMPORTRANGE(""https://docs.google.com/spreadsheets/d/1XL5vhW3sbDhbH9Cz0tuDiY8C3ctxq1tqvaCgkFb8cCA/edit?usp=sharing"",""กาฬสินธุ์!J486"")"),87)</f>
        <v>87</v>
      </c>
      <c r="K591" s="163">
        <f t="shared" ca="1" si="125"/>
        <v>290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IFERROR(__xludf.DUMMYFUNCTION("IMPORTRANGE(""https://docs.google.com/spreadsheets/d/1XL5vhW3sbDhbH9Cz0tuDiY8C3ctxq1tqvaCgkFb8cCA/edit?usp=sharing"",""กาฬสินธุ์!J487"")"),50.19)</f>
        <v>50.19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IFERROR(__xludf.DUMMYFUNCTION("IMPORTRANGE(""https://docs.google.com/spreadsheets/d/1XL5vhW3sbDhbH9Cz0tuDiY8C3ctxq1tqvaCgkFb8cCA/edit?usp=sharing"",""กาฬสินธุ์!J488"")"),79)</f>
        <v>79</v>
      </c>
      <c r="K593" s="163">
        <f t="shared" ca="1" si="125"/>
        <v>263.33333333333331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IFERROR(__xludf.DUMMYFUNCTION("IMPORTRANGE(""https://docs.google.com/spreadsheets/d/1XL5vhW3sbDhbH9Cz0tuDiY8C3ctxq1tqvaCgkFb8cCA/edit?usp=sharing"",""กาฬสินธุ์!J489"")"),45.2)</f>
        <v>45.2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IFERROR(__xludf.DUMMYFUNCTION("IMPORTRANGE(""https://docs.google.com/spreadsheets/d/1XL5vhW3sbDhbH9Cz0tuDiY8C3ctxq1tqvaCgkFb8cCA/edit?usp=sharing"",""กาฬสินธุ์!J490"")"),79)</f>
        <v>79</v>
      </c>
      <c r="K595" s="163">
        <f t="shared" ca="1" si="125"/>
        <v>263.33333333333331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IFERROR(__xludf.DUMMYFUNCTION("IMPORTRANGE(""https://docs.google.com/spreadsheets/d/1XL5vhW3sbDhbH9Cz0tuDiY8C3ctxq1tqvaCgkFb8cCA/edit?usp=sharing"",""กาฬสินธุ์!J491"")"),45.2)</f>
        <v>45.2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77.777777777777771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77.777777777777771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77.777777777777771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IFERROR(__xludf.DUMMYFUNCTION("IMPORTRANGE(""https://docs.google.com/spreadsheets/d/1XL5vhW3sbDhbH9Cz0tuDiY8C3ctxq1tqvaCgkFb8cCA/edit?usp=sharing"",""กาฬสินธุ์!J507"")"),46)</f>
        <v>46</v>
      </c>
      <c r="K612" s="163">
        <f t="shared" ca="1" si="127"/>
        <v>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IFERROR(__xludf.DUMMYFUNCTION("IMPORTRANGE(""https://docs.google.com/spreadsheets/d/1XL5vhW3sbDhbH9Cz0tuDiY8C3ctxq1tqvaCgkFb8cCA/edit?usp=sharing"",""กาฬสินธุ์!J508"")"),46)</f>
        <v>46</v>
      </c>
      <c r="K613" s="163">
        <f t="shared" ca="1" si="127"/>
        <v>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IFERROR(__xludf.DUMMYFUNCTION("IMPORTRANGE(""https://docs.google.com/spreadsheets/d/1XL5vhW3sbDhbH9Cz0tuDiY8C3ctxq1tqvaCgkFb8cCA/edit?usp=sharing"",""กาฬสินธุ์!J523"")"),2810730.81)</f>
        <v>2810730.81</v>
      </c>
      <c r="K628" s="343">
        <f t="shared" ref="K628:K635" ca="1" si="129">IF(I628&gt;0,J628*100/I628,0)</f>
        <v>104.59214856517198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IFERROR(__xludf.DUMMYFUNCTION("IMPORTRANGE(""https://docs.google.com/spreadsheets/d/1XL5vhW3sbDhbH9Cz0tuDiY8C3ctxq1tqvaCgkFb8cCA/edit?usp=sharing"",""กาฬสินธุ์!J524"")"),177)</f>
        <v>177</v>
      </c>
      <c r="K629" s="343">
        <f t="shared" ca="1" si="129"/>
        <v>98.333333333333329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IFERROR(__xludf.DUMMYFUNCTION("IMPORTRANGE(""https://docs.google.com/spreadsheets/d/1XL5vhW3sbDhbH9Cz0tuDiY8C3ctxq1tqvaCgkFb8cCA/edit?usp=sharing"",""กาฬสินธุ์!J525"")"),3429813.81)</f>
        <v>3429813.81</v>
      </c>
      <c r="K630" s="343">
        <f t="shared" ca="1" si="129"/>
        <v>25.672087922443833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IFERROR(__xludf.DUMMYFUNCTION("IMPORTRANGE(""https://docs.google.com/spreadsheets/d/1XL5vhW3sbDhbH9Cz0tuDiY8C3ctxq1tqvaCgkFb8cCA/edit?usp=sharing"",""กาฬสินธุ์!J526"")"),344)</f>
        <v>344</v>
      </c>
      <c r="K631" s="343">
        <f t="shared" ca="1" si="129"/>
        <v>55.483870967741936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IFERROR(__xludf.DUMMYFUNCTION("IMPORTRANGE(""https://docs.google.com/spreadsheets/d/1XL5vhW3sbDhbH9Cz0tuDiY8C3ctxq1tqvaCgkFb8cCA/edit?usp=sharing"",""กาฬสินธุ์!J527"")"),635184.66)</f>
        <v>635184.66</v>
      </c>
      <c r="K632" s="343">
        <f t="shared" ca="1" si="129"/>
        <v>23.608568187454715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IFERROR(__xludf.DUMMYFUNCTION("IMPORTRANGE(""https://docs.google.com/spreadsheets/d/1XL5vhW3sbDhbH9Cz0tuDiY8C3ctxq1tqvaCgkFb8cCA/edit?usp=sharing"",""กาฬสินธุ์!J528"")"),144)</f>
        <v>144</v>
      </c>
      <c r="K633" s="343">
        <f t="shared" ca="1" si="129"/>
        <v>103.59712230215827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IFERROR(__xludf.DUMMYFUNCTION("IMPORTRANGE(""https://docs.google.com/spreadsheets/d/1XL5vhW3sbDhbH9Cz0tuDiY8C3ctxq1tqvaCgkFb8cCA/edit?usp=sharing"",""กาฬสินธุ์!I530"")"),196)</f>
        <v>196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IFERROR(__xludf.DUMMYFUNCTION("IMPORTRANGE(""https://docs.google.com/spreadsheets/d/1XL5vhW3sbDhbH9Cz0tuDiY8C3ctxq1tqvaCgkFb8cCA/edit#gid=346597447"",""กาฬสินธุ์!J542"")"),8)</f>
        <v>8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IFERROR(__xludf.DUMMYFUNCTION("IMPORTRANGE(""https://docs.google.com/spreadsheets/d/1XL5vhW3sbDhbH9Cz0tuDiY8C3ctxq1tqvaCgkFb8cCA/edit#gid=346597447"",""กาฬสินธุ์!J544"")"),6)</f>
        <v>6</v>
      </c>
      <c r="K649" s="587">
        <f t="shared" ca="1" si="131"/>
        <v>120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IFERROR(__xludf.DUMMYFUNCTION("IMPORTRANGE(""https://docs.google.com/spreadsheets/d/1XL5vhW3sbDhbH9Cz0tuDiY8C3ctxq1tqvaCgkFb8cCA/edit#gid=346597447"",""กาฬสินธุ์!J560"")"),1)</f>
        <v>1</v>
      </c>
      <c r="K665" s="587">
        <f ca="1">IF(I665&gt;0,J665*100/I665,0)</f>
        <v>33.333333333333336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IFERROR(__xludf.DUMMYFUNCTION("IMPORTRANGE(""https://docs.google.com/spreadsheets/d/1XL5vhW3sbDhbH9Cz0tuDiY8C3ctxq1tqvaCgkFb8cCA/edit#gid=346597447"",""กาฬสินธุ์!J561"")"),1)</f>
        <v>1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IFERROR(__xludf.DUMMYFUNCTION("IMPORTRANGE(""https://docs.google.com/spreadsheets/d/1XL5vhW3sbDhbH9Cz0tuDiY8C3ctxq1tqvaCgkFb8cCA/edit#gid=346597447"",""กาฬสินธุ์!J562"")"),2.38)</f>
        <v>2.38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9603240.2100000009</v>
      </c>
      <c r="M8" s="23">
        <f t="shared" ca="1" si="0"/>
        <v>6022910.21</v>
      </c>
      <c r="N8" s="23">
        <f t="shared" ca="1" si="0"/>
        <v>9377878.5800000001</v>
      </c>
      <c r="O8" s="22">
        <f t="shared" ref="O8:O16" ca="1" si="1">IF(L8&gt;0,N8*100/L8,0)</f>
        <v>97.65327509182444</v>
      </c>
      <c r="P8" s="22">
        <f t="shared" ref="P8:P16" ca="1" si="2">IF(M8&gt;0,N8*100/M8,0)</f>
        <v>155.70344323628893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9603240.2100000009</v>
      </c>
      <c r="M10" s="30">
        <f t="shared" ca="1" si="4"/>
        <v>6022910.21</v>
      </c>
      <c r="N10" s="30">
        <f t="shared" ca="1" si="4"/>
        <v>9377878.5800000001</v>
      </c>
      <c r="O10" s="29">
        <f t="shared" ca="1" si="1"/>
        <v>97.65327509182444</v>
      </c>
      <c r="P10" s="29">
        <f t="shared" ca="1" si="2"/>
        <v>155.70344323628893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9244100.2100000009</v>
      </c>
      <c r="M12" s="38">
        <f t="shared" ca="1" si="6"/>
        <v>5663770.21</v>
      </c>
      <c r="N12" s="38">
        <f t="shared" ca="1" si="6"/>
        <v>9018738.5800000001</v>
      </c>
      <c r="O12" s="38">
        <f t="shared" ca="1" si="1"/>
        <v>97.562103126530246</v>
      </c>
      <c r="P12" s="38">
        <f t="shared" ca="1" si="2"/>
        <v>159.23560182714405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2471160.21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6772940</v>
      </c>
      <c r="M14" s="38">
        <f t="shared" si="8"/>
        <v>0</v>
      </c>
      <c r="N14" s="38">
        <f t="shared" ca="1" si="8"/>
        <v>3354968.37</v>
      </c>
      <c r="O14" s="38">
        <f t="shared" ca="1" si="1"/>
        <v>49.534889870573195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359140</v>
      </c>
      <c r="M16" s="38">
        <f t="shared" ca="1" si="10"/>
        <v>359140</v>
      </c>
      <c r="N16" s="38">
        <f t="shared" ca="1" si="10"/>
        <v>359140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6022910.21</v>
      </c>
      <c r="M18" s="23">
        <f t="shared" ca="1" si="11"/>
        <v>6022910.21</v>
      </c>
      <c r="N18" s="23">
        <f t="shared" ca="1" si="11"/>
        <v>6022910.21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6022910.21</v>
      </c>
      <c r="M20" s="30">
        <f t="shared" ca="1" si="15"/>
        <v>6022910.21</v>
      </c>
      <c r="N20" s="30">
        <f t="shared" ca="1" si="15"/>
        <v>6022910.21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5663770.21</v>
      </c>
      <c r="M22" s="41">
        <f t="shared" ca="1" si="18"/>
        <v>5663770.21</v>
      </c>
      <c r="N22" s="38">
        <f t="shared" ca="1" si="18"/>
        <v>5663770.21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2471160.21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3192610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359140</v>
      </c>
      <c r="M26" s="49">
        <f t="shared" ca="1" si="22"/>
        <v>359140</v>
      </c>
      <c r="N26" s="49">
        <f t="shared" ca="1" si="22"/>
        <v>359140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3580330</v>
      </c>
      <c r="M28" s="23">
        <f t="shared" si="23"/>
        <v>0</v>
      </c>
      <c r="N28" s="23">
        <f t="shared" ca="1" si="23"/>
        <v>3354968.37</v>
      </c>
      <c r="O28" s="22">
        <f t="shared" ref="O28:O30" ca="1" si="24">IF(L28&gt;0,N28*100/L28,0)</f>
        <v>93.70556261573654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3580330</v>
      </c>
      <c r="M30" s="30">
        <f t="shared" si="27"/>
        <v>0</v>
      </c>
      <c r="N30" s="30">
        <f t="shared" ca="1" si="27"/>
        <v>3354968.37</v>
      </c>
      <c r="O30" s="29">
        <f t="shared" ca="1" si="24"/>
        <v>93.70556261573654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3580330</v>
      </c>
      <c r="M32" s="38">
        <f t="shared" si="30"/>
        <v>0</v>
      </c>
      <c r="N32" s="38">
        <f t="shared" ca="1" si="30"/>
        <v>3354968.37</v>
      </c>
      <c r="O32" s="38">
        <f t="shared" ca="1" si="29"/>
        <v>93.70556261573654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3580330</v>
      </c>
      <c r="M34" s="38">
        <f t="shared" si="32"/>
        <v>0</v>
      </c>
      <c r="N34" s="38">
        <f t="shared" ca="1" si="32"/>
        <v>3354968.37</v>
      </c>
      <c r="O34" s="38">
        <f t="shared" ca="1" si="29"/>
        <v>93.70556261573654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6022910.21</v>
      </c>
      <c r="M37" s="54">
        <f t="shared" ca="1" si="33"/>
        <v>6022910.21</v>
      </c>
      <c r="N37" s="54">
        <f t="shared" ca="1" si="33"/>
        <v>6022910.21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975762.21</v>
      </c>
      <c r="M41" s="78">
        <f t="shared" ca="1" si="34"/>
        <v>975762.21</v>
      </c>
      <c r="N41" s="78">
        <f t="shared" ca="1" si="34"/>
        <v>975762.21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975762.21</v>
      </c>
      <c r="M43" s="78">
        <f t="shared" ca="1" si="38"/>
        <v>975762.21</v>
      </c>
      <c r="N43" s="78">
        <f t="shared" ca="1" si="38"/>
        <v>975762.21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917562.21</v>
      </c>
      <c r="M45" s="623">
        <f ca="1">IFERROR(__xludf.DUMMYFUNCTION("IMPORTRANGE(""https://docs.google.com/spreadsheets/d/1Yj_ptqi66GCucihVvJfMjLAmec39IyEx_6qawtMGysU/edit?usp=sharing"",""สบก!Q56"")"),917562.21)</f>
        <v>917562.21</v>
      </c>
      <c r="N45" s="623">
        <f ca="1">IFERROR(__xludf.DUMMYFUNCTION("IMPORTRANGE(""https://docs.google.com/spreadsheets/d/1Yj_ptqi66GCucihVvJfMjLAmec39IyEx_6qawtMGysU/edit?usp=sharing"",""สบก!R56"")"),917562.21)</f>
        <v>917562.21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IFERROR(__xludf.DUMMYFUNCTION("IMPORTRANGE(""https://docs.google.com/spreadsheets/d/1Yj_ptqi66GCucihVvJfMjLAmec39IyEx_6qawtMGysU/edit?usp=sharing"",""สบก!M56"")"),917562.21)</f>
        <v>917562.21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IFERROR(__xludf.DUMMYFUNCTION("IMPORTRANGE(""https://docs.google.com/spreadsheets/d/1Yj_ptqi66GCucihVvJfMjLAmec39IyEx_6qawtMGysU/edit?usp=sharing"",""สบก!O56"")"),58200)</f>
        <v>58200</v>
      </c>
      <c r="M49" s="626">
        <f ca="1">L49</f>
        <v>58200</v>
      </c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778598</v>
      </c>
      <c r="M53" s="121">
        <f t="shared" ca="1" si="39"/>
        <v>778598</v>
      </c>
      <c r="N53" s="121">
        <f t="shared" ca="1" si="39"/>
        <v>778598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778598</v>
      </c>
      <c r="M55" s="121">
        <f t="shared" ca="1" si="43"/>
        <v>778598</v>
      </c>
      <c r="N55" s="121">
        <f t="shared" ca="1" si="43"/>
        <v>778598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778598</v>
      </c>
      <c r="M57" s="623">
        <f ca="1">IFERROR(__xludf.DUMMYFUNCTION("IMPORTRANGE(""https://docs.google.com/spreadsheets/d/1Yj_ptqi66GCucihVvJfMjLAmec39IyEx_6qawtMGysU/edit?usp=sharing"",""สบก!Z56"")"),778598)</f>
        <v>778598</v>
      </c>
      <c r="N57" s="623">
        <f ca="1">IFERROR(__xludf.DUMMYFUNCTION("IMPORTRANGE(""https://docs.google.com/spreadsheets/d/1Yj_ptqi66GCucihVvJfMjLAmec39IyEx_6qawtMGysU/edit?usp=sharing"",""สบก!AA56"")"),778598)</f>
        <v>778598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IFERROR(__xludf.DUMMYFUNCTION("IMPORTRANGE(""https://docs.google.com/spreadsheets/d/1Yj_ptqi66GCucihVvJfMjLAmec39IyEx_6qawtMGysU/edit?usp=sharing"",""สบก!V56"")"),778598)</f>
        <v>778598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1227560</v>
      </c>
      <c r="M66" s="152">
        <f t="shared" ca="1" si="45"/>
        <v>1227560</v>
      </c>
      <c r="N66" s="152">
        <f t="shared" ca="1" si="45"/>
        <v>1227560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1227560</v>
      </c>
      <c r="M68" s="157">
        <f t="shared" ca="1" si="49"/>
        <v>1227560</v>
      </c>
      <c r="N68" s="157">
        <f t="shared" ca="1" si="49"/>
        <v>1227560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1065620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IFERROR(__xludf.DUMMYFUNCTION("IMPORTRANGE(""https://docs.google.com/spreadsheets/d/1Yj_ptqi66GCucihVvJfMjLAmec39IyEx_6qawtMGysU/edit?usp=sharing"",""สบก!AJ56"")"),1065620)</f>
        <v>1065620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IFERROR(__xludf.DUMMYFUNCTION("IMPORTRANGE(""https://docs.google.com/spreadsheets/d/1Yj_ptqi66GCucihVvJfMjLAmec39IyEx_6qawtMGysU/edit?usp=sharing"",""สบก!AF56"")"),596620)</f>
        <v>596620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IFERROR(__xludf.DUMMYFUNCTION("IMPORTRANGE(""https://docs.google.com/spreadsheets/d/1Yj_ptqi66GCucihVvJfMjLAmec39IyEx_6qawtMGysU/edit?usp=sharing"",""สบก!AG56"")"),161940)</f>
        <v>161940</v>
      </c>
      <c r="M74" s="626">
        <f ca="1">L74</f>
        <v>161940</v>
      </c>
      <c r="N74" s="623">
        <f ca="1">IFERROR(__xludf.DUMMYFUNCTION("IMPORTRANGE(""https://docs.google.com/spreadsheets/d/1Yj_ptqi66GCucihVvJfMjLAmec39IyEx_6qawtMGysU/edit?usp=sharing"",""สบก!AK56"")"),161940)</f>
        <v>161940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176180</v>
      </c>
      <c r="M118" s="152">
        <f t="shared" ca="1" si="58"/>
        <v>176180</v>
      </c>
      <c r="N118" s="152">
        <f t="shared" ca="1" si="58"/>
        <v>176180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176180</v>
      </c>
      <c r="M120" s="157">
        <f t="shared" ca="1" si="62"/>
        <v>176180</v>
      </c>
      <c r="N120" s="157">
        <f t="shared" ca="1" si="62"/>
        <v>176180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176180</v>
      </c>
      <c r="M122" s="627">
        <f ca="1">IFERROR(__xludf.DUMMYFUNCTION("IMPORTRANGE(""https://docs.google.com/spreadsheets/d/1Yj_ptqi66GCucihVvJfMjLAmec39IyEx_6qawtMGysU/edit?usp=sharing"",""สบก!BA56"")"),176180)</f>
        <v>176180</v>
      </c>
      <c r="N122" s="628">
        <f ca="1">IFERROR(__xludf.DUMMYFUNCTION("IMPORTRANGE(""https://docs.google.com/spreadsheets/d/1Yj_ptqi66GCucihVvJfMjLAmec39IyEx_6qawtMGysU/edit?usp=sharing"",""สบก!BB56"")"),176180)</f>
        <v>176180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IFERROR(__xludf.DUMMYFUNCTION("IMPORTRANGE(""https://docs.google.com/spreadsheets/d/1Yj_ptqi66GCucihVvJfMjLAmec39IyEx_6qawtMGysU/edit?usp=sharing"",""สบก!AX56"")"),176180)</f>
        <v>176180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110000</v>
      </c>
      <c r="M140" s="152">
        <f t="shared" ca="1" si="64"/>
        <v>110000</v>
      </c>
      <c r="N140" s="152">
        <f t="shared" ca="1" si="64"/>
        <v>110000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110000</v>
      </c>
      <c r="M142" s="157">
        <f t="shared" ca="1" si="68"/>
        <v>110000</v>
      </c>
      <c r="N142" s="157">
        <f t="shared" ca="1" si="68"/>
        <v>110000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110000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IFERROR(__xludf.DUMMYFUNCTION("IMPORTRANGE(""https://docs.google.com/spreadsheets/d/1Yj_ptqi66GCucihVvJfMjLAmec39IyEx_6qawtMGysU/edit?usp=sharing"",""สบก!BK56"")"),110000)</f>
        <v>110000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IFERROR(__xludf.DUMMYFUNCTION("IMPORTRANGE(""https://docs.google.com/spreadsheets/d/1Yj_ptqi66GCucihVvJfMjLAmec39IyEx_6qawtMGysU/edit?usp=sharing"",""สบก!BG56"")"),110000)</f>
        <v>110000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IFERROR(__xludf.DUMMYFUNCTION("IMPORTRANGE(""https://docs.google.com/spreadsheets/d/1XL5vhW3sbDhbH9Cz0tuDiY8C3ctxq1tqvaCgkFb8cCA/edit?usp=sharing"",""อุดรธานี!J84"")"),289)</f>
        <v>289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IFERROR(__xludf.DUMMYFUNCTION("IMPORTRANGE(""https://docs.google.com/spreadsheets/d/1XL5vhW3sbDhbH9Cz0tuDiY8C3ctxq1tqvaCgkFb8cCA/edit?usp=sharing"",""อุดรธานี!J85"")"),268)</f>
        <v>268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IFERROR(__xludf.DUMMYFUNCTION("IMPORTRANGE(""https://docs.google.com/spreadsheets/d/1XL5vhW3sbDhbH9Cz0tuDiY8C3ctxq1tqvaCgkFb8cCA/edit?usp=sharing"",""อุดรธานี!J86"")"),21)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45210</v>
      </c>
      <c r="M220" s="152">
        <f t="shared" ca="1" si="72"/>
        <v>45210</v>
      </c>
      <c r="N220" s="152">
        <f t="shared" ca="1" si="72"/>
        <v>45210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45210</v>
      </c>
      <c r="M222" s="157">
        <f t="shared" ca="1" si="76"/>
        <v>45210</v>
      </c>
      <c r="N222" s="157">
        <f t="shared" ca="1" si="76"/>
        <v>45210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45210</v>
      </c>
      <c r="M224" s="627">
        <f ca="1">IFERROR(__xludf.DUMMYFUNCTION("IMPORTRANGE(""https://docs.google.com/spreadsheets/d/1Yj_ptqi66GCucihVvJfMjLAmec39IyEx_6qawtMGysU/edit?usp=sharing"",""สบก!BS56"")"),45210)</f>
        <v>45210</v>
      </c>
      <c r="N224" s="628">
        <f ca="1">IFERROR(__xludf.DUMMYFUNCTION("IMPORTRANGE(""https://docs.google.com/spreadsheets/d/1Yj_ptqi66GCucihVvJfMjLAmec39IyEx_6qawtMGysU/edit?usp=sharing"",""สบก!BT56"")"),45210)</f>
        <v>45210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IFERROR(__xludf.DUMMYFUNCTION("IMPORTRANGE(""https://docs.google.com/spreadsheets/d/1Yj_ptqi66GCucihVvJfMjLAmec39IyEx_6qawtMGysU/edit?usp=sharing"",""สบก!BP56"")"),45210)</f>
        <v>45210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194220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194220</v>
      </c>
      <c r="M273" s="157">
        <f t="shared" ca="1" si="87"/>
        <v>194220</v>
      </c>
      <c r="N273" s="157">
        <f t="shared" ca="1" si="87"/>
        <v>194220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194220</v>
      </c>
      <c r="M275" s="627">
        <f ca="1">IFERROR(__xludf.DUMMYFUNCTION("IMPORTRANGE(""https://docs.google.com/spreadsheets/d/1Yj_ptqi66GCucihVvJfMjLAmec39IyEx_6qawtMGysU/edit?usp=sharing"",""สบก!CK56"")"),194220)</f>
        <v>194220</v>
      </c>
      <c r="N275" s="628">
        <f ca="1">IFERROR(__xludf.DUMMYFUNCTION("IMPORTRANGE(""https://docs.google.com/spreadsheets/d/1Yj_ptqi66GCucihVvJfMjLAmec39IyEx_6qawtMGysU/edit?usp=sharing"",""สบก!CL56"")"),194220)</f>
        <v>194220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IFERROR(__xludf.DUMMYFUNCTION("IMPORTRANGE(""https://docs.google.com/spreadsheets/d/1Yj_ptqi66GCucihVvJfMjLAmec39IyEx_6qawtMGysU/edit?usp=sharing"",""สบก!CH56"")"),194220)</f>
        <v>194220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IFERROR(__xludf.DUMMYFUNCTION("IMPORTRANGE(""https://docs.google.com/spreadsheets/d/1XL5vhW3sbDhbH9Cz0tuDiY8C3ctxq1tqvaCgkFb8cCA/edit?usp=sharing"",""อุดรธานี!J228"")"),1808)</f>
        <v>1808</v>
      </c>
      <c r="K328" s="318">
        <f ca="1">IF(I328&gt;0,J328*100/I328,0)</f>
        <v>102.72727272727273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2443980</v>
      </c>
      <c r="M329" s="152">
        <f t="shared" ca="1" si="98"/>
        <v>2443980</v>
      </c>
      <c r="N329" s="152">
        <f t="shared" ca="1" si="98"/>
        <v>2443980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2443980</v>
      </c>
      <c r="M331" s="157">
        <f t="shared" ca="1" si="102"/>
        <v>2443980</v>
      </c>
      <c r="N331" s="157">
        <f t="shared" ca="1" si="102"/>
        <v>2443980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2304980</v>
      </c>
      <c r="M333" s="627">
        <f ca="1">IFERROR(__xludf.DUMMYFUNCTION("IMPORTRANGE(""https://docs.google.com/spreadsheets/d/1Yj_ptqi66GCucihVvJfMjLAmec39IyEx_6qawtMGysU/edit?usp=sharing"",""สบก!DL56"")"),2304980)</f>
        <v>2304980</v>
      </c>
      <c r="N333" s="628">
        <f ca="1">IFERROR(__xludf.DUMMYFUNCTION("IMPORTRANGE(""https://docs.google.com/spreadsheets/d/1Yj_ptqi66GCucihVvJfMjLAmec39IyEx_6qawtMGysU/edit?usp=sharing"",""สบก!DM56"")"),2304980)</f>
        <v>2304980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IFERROR(__xludf.DUMMYFUNCTION("IMPORTRANGE(""https://docs.google.com/spreadsheets/d/1Yj_ptqi66GCucihVvJfMjLAmec39IyEx_6qawtMGysU/edit?usp=sharing"",""สบก!DI56"")"),1998980)</f>
        <v>1998980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IFERROR(__xludf.DUMMYFUNCTION("IMPORTRANGE(""https://docs.google.com/spreadsheets/d/1Yj_ptqi66GCucihVvJfMjLAmec39IyEx_6qawtMGysU/edit?usp=sharing"",""สบก!DJ56"")"),139000)</f>
        <v>139000</v>
      </c>
      <c r="M337" s="626">
        <f ca="1">L337</f>
        <v>139000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IFERROR(__xludf.DUMMYFUNCTION("IMPORTRANGE(""https://docs.google.com/spreadsheets/d/1XL5vhW3sbDhbH9Cz0tuDiY8C3ctxq1tqvaCgkFb8cCA/edit?usp=sharing"",""อุดรธานี!J234"")"),1302)</f>
        <v>1302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IFERROR(__xludf.DUMMYFUNCTION("IMPORTRANGE(""https://docs.google.com/spreadsheets/d/1XL5vhW3sbDhbH9Cz0tuDiY8C3ctxq1tqvaCgkFb8cCA/edit?usp=sharing"",""อุดรธานี!J235"")"),13454.14)</f>
        <v>13454.14</v>
      </c>
      <c r="K340" s="343">
        <f t="shared" ca="1" si="103"/>
        <v>107.63312000000001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IFERROR(__xludf.DUMMYFUNCTION("IMPORTRANGE(""https://docs.google.com/spreadsheets/d/1XL5vhW3sbDhbH9Cz0tuDiY8C3ctxq1tqvaCgkFb8cCA/edit?usp=sharing"",""อุดรธานี!J236"")"),2315)</f>
        <v>2315</v>
      </c>
      <c r="K341" s="343">
        <f t="shared" ca="1" si="103"/>
        <v>131.53409090909091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IFERROR(__xludf.DUMMYFUNCTION("IMPORTRANGE(""https://docs.google.com/spreadsheets/d/1XL5vhW3sbDhbH9Cz0tuDiY8C3ctxq1tqvaCgkFb8cCA/edit?usp=sharing"",""อุดรธานี!J237"")"),35877.78)</f>
        <v>35877.78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IFERROR(__xludf.DUMMYFUNCTION("IMPORTRANGE(""https://docs.google.com/spreadsheets/d/1XL5vhW3sbDhbH9Cz0tuDiY8C3ctxq1tqvaCgkFb8cCA/edit?usp=sharing"",""อุดรธานี!J238"")"),821)</f>
        <v>821</v>
      </c>
      <c r="K343" s="343">
        <f t="shared" ca="1" si="103"/>
        <v>46.647727272727273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IFERROR(__xludf.DUMMYFUNCTION("IMPORTRANGE(""https://docs.google.com/spreadsheets/d/1XL5vhW3sbDhbH9Cz0tuDiY8C3ctxq1tqvaCgkFb8cCA/edit?usp=sharing"",""อุดรธานี!J239"")"),8853.97)</f>
        <v>8853.9699999999993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IFERROR(__xludf.DUMMYFUNCTION("IMPORTRANGE(""https://docs.google.com/spreadsheets/d/1XL5vhW3sbDhbH9Cz0tuDiY8C3ctxq1tqvaCgkFb8cCA/edit?usp=sharing"",""อุดรธานี!J240"")"),1808)</f>
        <v>1808</v>
      </c>
      <c r="K345" s="343">
        <f t="shared" ca="1" si="103"/>
        <v>102.72727272727273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IFERROR(__xludf.DUMMYFUNCTION("IMPORTRANGE(""https://docs.google.com/spreadsheets/d/1XL5vhW3sbDhbH9Cz0tuDiY8C3ctxq1tqvaCgkFb8cCA/edit?usp=sharing"",""อุดรธานี!J241"")"),21624.16)</f>
        <v>21624.16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IFERROR(__xludf.DUMMYFUNCTION("IMPORTRANGE(""https://docs.google.com/spreadsheets/d/1XL5vhW3sbDhbH9Cz0tuDiY8C3ctxq1tqvaCgkFb8cCA/edit?usp=sharing"",""อุดรธานี!L242"")"),3580330)</f>
        <v>3580330</v>
      </c>
      <c r="M347" s="358"/>
      <c r="N347" s="358">
        <f ca="1">IFERROR(__xludf.DUMMYFUNCTION("IMPORTRANGE(""https://docs.google.com/spreadsheets/d/1XL5vhW3sbDhbH9Cz0tuDiY8C3ctxq1tqvaCgkFb8cCA/edit?usp=sharing"",""อุดรธานี!M242"")"),3354968.37)</f>
        <v>3354968.37</v>
      </c>
      <c r="O347" s="358">
        <f ca="1">+IF(L347&gt;0,N347*100/L347,0)</f>
        <v>93.70556261573654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IFERROR(__xludf.DUMMYFUNCTION("IMPORTRANGE(""https://docs.google.com/spreadsheets/d/1XL5vhW3sbDhbH9Cz0tuDiY8C3ctxq1tqvaCgkFb8cCA/edit?usp=sharing"",""อุดรธานี!L244"")"),1029590)</f>
        <v>1029590</v>
      </c>
      <c r="M349" s="373"/>
      <c r="N349" s="373">
        <f ca="1">IFERROR(__xludf.DUMMYFUNCTION("IMPORTRANGE(""https://docs.google.com/spreadsheets/d/1XL5vhW3sbDhbH9Cz0tuDiY8C3ctxq1tqvaCgkFb8cCA/edit?usp=sharing"",""อุดรธานี!M244"")"),914817.7)</f>
        <v>914817.7</v>
      </c>
      <c r="O349" s="373">
        <f ca="1">+IF(L349&gt;0,N349*100/L349,0)</f>
        <v>88.852620946201881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IFERROR(__xludf.DUMMYFUNCTION("IMPORTRANGE(""https://docs.google.com/spreadsheets/d/1XL5vhW3sbDhbH9Cz0tuDiY8C3ctxq1tqvaCgkFb8cCA/edit?usp=sharing"",""อุดรธานี!L247"")"),1029590)</f>
        <v>1029590</v>
      </c>
      <c r="M352" s="165"/>
      <c r="N352" s="164">
        <f ca="1">IFERROR(__xludf.DUMMYFUNCTION("IMPORTRANGE(""https://docs.google.com/spreadsheets/d/1XL5vhW3sbDhbH9Cz0tuDiY8C3ctxq1tqvaCgkFb8cCA/edit?usp=sharing"",""อุดรธานี!M247"")"),914817.7)</f>
        <v>914817.7</v>
      </c>
      <c r="O352" s="165">
        <f t="shared" ca="1" si="105"/>
        <v>88.852620946201881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IFERROR(__xludf.DUMMYFUNCTION("IMPORTRANGE(""https://docs.google.com/spreadsheets/d/1XL5vhW3sbDhbH9Cz0tuDiY8C3ctxq1tqvaCgkFb8cCA/edit?usp=sharing"",""อุดรธานี!L249"")"),1029590)</f>
        <v>1029590</v>
      </c>
      <c r="M354" s="169"/>
      <c r="N354" s="168">
        <f ca="1">IFERROR(__xludf.DUMMYFUNCTION("IMPORTRANGE(""https://docs.google.com/spreadsheets/d/1XL5vhW3sbDhbH9Cz0tuDiY8C3ctxq1tqvaCgkFb8cCA/edit?usp=sharing"",""อุดรธานี!M249"")"),914817.7)</f>
        <v>914817.7</v>
      </c>
      <c r="O354" s="169">
        <f t="shared" ca="1" si="105"/>
        <v>88.852620946201881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IFERROR(__xludf.DUMMYFUNCTION("IMPORTRANGE(""https://docs.google.com/spreadsheets/d/1XL5vhW3sbDhbH9Cz0tuDiY8C3ctxq1tqvaCgkFb8cCA/edit?usp=sharing"",""อุดรธานี!M250"")"),165400)</f>
        <v>165400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IFERROR(__xludf.DUMMYFUNCTION("IMPORTRANGE(""https://docs.google.com/spreadsheets/d/1XL5vhW3sbDhbH9Cz0tuDiY8C3ctxq1tqvaCgkFb8cCA/edit?usp=sharing"",""อุดรธานี!M252"")"),130838.7)</f>
        <v>130838.7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IFERROR(__xludf.DUMMYFUNCTION("IMPORTRANGE(""https://docs.google.com/spreadsheets/d/1XL5vhW3sbDhbH9Cz0tuDiY8C3ctxq1tqvaCgkFb8cCA/edit?usp=sharing"",""อุดรธานี!M253"")"),115580)</f>
        <v>115580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IFERROR(__xludf.DUMMYFUNCTION("IMPORTRANGE(""https://docs.google.com/spreadsheets/d/1XL5vhW3sbDhbH9Cz0tuDiY8C3ctxq1tqvaCgkFb8cCA/edit?usp=sharing"",""อุดรธานี!M275"")"),979019.9)</f>
        <v>979019.9</v>
      </c>
      <c r="O380" s="373">
        <f ca="1">+IF(L380&gt;0,N380*100/L380,0)</f>
        <v>95.187249640259793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IFERROR(__xludf.DUMMYFUNCTION("IMPORTRANGE(""https://docs.google.com/spreadsheets/d/1XL5vhW3sbDhbH9Cz0tuDiY8C3ctxq1tqvaCgkFb8cCA/edit?usp=sharing"",""อุดรธานี!M278"")"),979019.9)</f>
        <v>979019.9</v>
      </c>
      <c r="O383" s="165">
        <f t="shared" ca="1" si="109"/>
        <v>95.187249640259793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IFERROR(__xludf.DUMMYFUNCTION("IMPORTRANGE(""https://docs.google.com/spreadsheets/d/1XL5vhW3sbDhbH9Cz0tuDiY8C3ctxq1tqvaCgkFb8cCA/edit?usp=sharing"",""อุดรธานี!M280"")"),979019.9)</f>
        <v>979019.9</v>
      </c>
      <c r="O385" s="169">
        <f t="shared" ca="1" si="109"/>
        <v>95.187249640259793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IFERROR(__xludf.DUMMYFUNCTION("IMPORTRANGE(""https://docs.google.com/spreadsheets/d/1XL5vhW3sbDhbH9Cz0tuDiY8C3ctxq1tqvaCgkFb8cCA/edit?usp=sharing"",""อุดรธานี!M281"")"),157927)</f>
        <v>157927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IFERROR(__xludf.DUMMYFUNCTION("IMPORTRANGE(""https://docs.google.com/spreadsheets/d/1XL5vhW3sbDhbH9Cz0tuDiY8C3ctxq1tqvaCgkFb8cCA/edit?usp=sharing"",""อุดรธานี!M283"")"),129756.9)</f>
        <v>129756.9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IFERROR(__xludf.DUMMYFUNCTION("IMPORTRANGE(""https://docs.google.com/spreadsheets/d/1XL5vhW3sbDhbH9Cz0tuDiY8C3ctxq1tqvaCgkFb8cCA/edit?usp=sharing"",""อุดรธานี!M284"")"),67324)</f>
        <v>67324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IFERROR(__xludf.DUMMYFUNCTION("IMPORTRANGE(""https://docs.google.com/spreadsheets/d/1XL5vhW3sbDhbH9Cz0tuDiY8C3ctxq1tqvaCgkFb8cCA/edit?usp=sharing"",""อุดรธานี!M296"")"),195900)</f>
        <v>195900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IFERROR(__xludf.DUMMYFUNCTION("IMPORTRANGE(""https://docs.google.com/spreadsheets/d/1XL5vhW3sbDhbH9Cz0tuDiY8C3ctxq1tqvaCgkFb8cCA/edit?usp=sharing"",""อุดรธานี!M299"")"),195900)</f>
        <v>195900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IFERROR(__xludf.DUMMYFUNCTION("IMPORTRANGE(""https://docs.google.com/spreadsheets/d/1XL5vhW3sbDhbH9Cz0tuDiY8C3ctxq1tqvaCgkFb8cCA/edit?usp=sharing"",""อุดรธานี!M301"")"),195900)</f>
        <v>195900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IFERROR(__xludf.DUMMYFUNCTION("IMPORTRANGE(""https://docs.google.com/spreadsheets/d/1XL5vhW3sbDhbH9Cz0tuDiY8C3ctxq1tqvaCgkFb8cCA/edit?usp=sharing"",""อุดรธานี!M302"")"),120036)</f>
        <v>120036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IFERROR(__xludf.DUMMYFUNCTION("IMPORTRANGE(""https://docs.google.com/spreadsheets/d/1XL5vhW3sbDhbH9Cz0tuDiY8C3ctxq1tqvaCgkFb8cCA/edit?usp=sharing"",""อุดรธานี!M305"")"),34264)</f>
        <v>34264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IFERROR(__xludf.DUMMYFUNCTION("IMPORTRANGE(""https://docs.google.com/spreadsheets/d/1XL5vhW3sbDhbH9Cz0tuDiY8C3ctxq1tqvaCgkFb8cCA/edit?usp=sharing"",""อุดรธานี!M338"")"),58710)</f>
        <v>58710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IFERROR(__xludf.DUMMYFUNCTION("IMPORTRANGE(""https://docs.google.com/spreadsheets/d/1XL5vhW3sbDhbH9Cz0tuDiY8C3ctxq1tqvaCgkFb8cCA/edit?usp=sharing"",""อุดรธานี!L350"")"),454250)</f>
        <v>454250</v>
      </c>
      <c r="M455" s="373"/>
      <c r="N455" s="373">
        <f ca="1">IFERROR(__xludf.DUMMYFUNCTION("IMPORTRANGE(""https://docs.google.com/spreadsheets/d/1XL5vhW3sbDhbH9Cz0tuDiY8C3ctxq1tqvaCgkFb8cCA/edit?usp=sharing"",""อุดรธานี!M350"")"),454250)</f>
        <v>454250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IFERROR(__xludf.DUMMYFUNCTION("IMPORTRANGE(""https://docs.google.com/spreadsheets/d/1XL5vhW3sbDhbH9Cz0tuDiY8C3ctxq1tqvaCgkFb8cCA/edit?usp=sharing"",""อุดรธานี!L352"")"),454250)</f>
        <v>454250</v>
      </c>
      <c r="M457" s="165"/>
      <c r="N457" s="169">
        <f ca="1">IFERROR(__xludf.DUMMYFUNCTION("IMPORTRANGE(""https://docs.google.com/spreadsheets/d/1XL5vhW3sbDhbH9Cz0tuDiY8C3ctxq1tqvaCgkFb8cCA/edit?usp=sharing"",""อุดรธานี!M352"")"),454250)</f>
        <v>454250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IFERROR(__xludf.DUMMYFUNCTION("IMPORTRANGE(""https://docs.google.com/spreadsheets/d/1XL5vhW3sbDhbH9Cz0tuDiY8C3ctxq1tqvaCgkFb8cCA/edit?usp=sharing"",""อุดรธานี!L354"")"),454250)</f>
        <v>454250</v>
      </c>
      <c r="M459" s="169"/>
      <c r="N459" s="169">
        <f ca="1">IFERROR(__xludf.DUMMYFUNCTION("IMPORTRANGE(""https://docs.google.com/spreadsheets/d/1XL5vhW3sbDhbH9Cz0tuDiY8C3ctxq1tqvaCgkFb8cCA/edit?usp=sharing"",""อุดรธานี!M354"")"),454250)</f>
        <v>454250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IFERROR(__xludf.DUMMYFUNCTION("IMPORTRANGE(""https://docs.google.com/spreadsheets/d/1XL5vhW3sbDhbH9Cz0tuDiY8C3ctxq1tqvaCgkFb8cCA/edit?usp=sharing"",""อุดรธานี!M358"")"),454250)</f>
        <v>454250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IFERROR(__xludf.DUMMYFUNCTION("IMPORTRANGE(""https://docs.google.com/spreadsheets/d/1XL5vhW3sbDhbH9Cz0tuDiY8C3ctxq1tqvaCgkFb8cCA/edit?usp=sharing"",""อุดรธานี!J392"")"),4062.245)</f>
        <v>4062.2449999999999</v>
      </c>
      <c r="K497" s="444">
        <f t="shared" ca="1" si="117"/>
        <v>39.589172595263619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IFERROR(__xludf.DUMMYFUNCTION("IMPORTRANGE(""https://docs.google.com/spreadsheets/d/1XL5vhW3sbDhbH9Cz0tuDiY8C3ctxq1tqvaCgkFb8cCA/edit?usp=sharing"",""อุดรธานี!J393"")"),4062.245)</f>
        <v>4062.2449999999999</v>
      </c>
      <c r="K498" s="163">
        <f t="shared" ca="1" si="117"/>
        <v>39.589172595263619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IFERROR(__xludf.DUMMYFUNCTION("IMPORTRANGE(""https://docs.google.com/spreadsheets/d/1XL5vhW3sbDhbH9Cz0tuDiY8C3ctxq1tqvaCgkFb8cCA/edit?usp=sharing"",""อุดรธานี!J394"")"),353)</f>
        <v>353</v>
      </c>
      <c r="K499" s="202">
        <f t="shared" ca="1" si="117"/>
        <v>48.290013679890563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IFERROR(__xludf.DUMMYFUNCTION("IMPORTRANGE(""https://docs.google.com/spreadsheets/d/1XL5vhW3sbDhbH9Cz0tuDiY8C3ctxq1tqvaCgkFb8cCA/edit?usp=sharing"",""อุดรธานี!J395"")"),4060)</f>
        <v>4060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IFERROR(__xludf.DUMMYFUNCTION("IMPORTRANGE(""https://docs.google.com/spreadsheets/d/1XL5vhW3sbDhbH9Cz0tuDiY8C3ctxq1tqvaCgkFb8cCA/edit?usp=sharing"",""อุดรธานี!J396"")"),352)</f>
        <v>352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IFERROR(__xludf.DUMMYFUNCTION("IMPORTRANGE(""https://docs.google.com/spreadsheets/d/1XL5vhW3sbDhbH9Cz0tuDiY8C3ctxq1tqvaCgkFb8cCA/edit?usp=sharing"",""อุดรธานี!J397"")"),4060)</f>
        <v>4060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IFERROR(__xludf.DUMMYFUNCTION("IMPORTRANGE(""https://docs.google.com/spreadsheets/d/1XL5vhW3sbDhbH9Cz0tuDiY8C3ctxq1tqvaCgkFb8cCA/edit?usp=sharing"",""อุดรธานี!J398"")"),352)</f>
        <v>352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IFERROR(__xludf.DUMMYFUNCTION("IMPORTRANGE(""https://docs.google.com/spreadsheets/d/1XL5vhW3sbDhbH9Cz0tuDiY8C3ctxq1tqvaCgkFb8cCA/edit?usp=sharing"",""อุดรธานี!J422"")"),6)</f>
        <v>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IFERROR(__xludf.DUMMYFUNCTION("IMPORTRANGE(""https://docs.google.com/spreadsheets/d/1XL5vhW3sbDhbH9Cz0tuDiY8C3ctxq1tqvaCgkFb8cCA/edit?usp=sharing"",""อุดรธานี!L428"")"),47890)</f>
        <v>47890</v>
      </c>
      <c r="M533" s="412"/>
      <c r="N533" s="412">
        <f ca="1">IFERROR(__xludf.DUMMYFUNCTION("IMPORTRANGE(""https://docs.google.com/spreadsheets/d/1XL5vhW3sbDhbH9Cz0tuDiY8C3ctxq1tqvaCgkFb8cCA/edit?usp=sharing"",""อุดรธานี!M428"")"),47890)</f>
        <v>47890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IFERROR(__xludf.DUMMYFUNCTION("IMPORTRANGE(""https://docs.google.com/spreadsheets/d/1XL5vhW3sbDhbH9Cz0tuDiY8C3ctxq1tqvaCgkFb8cCA/edit?usp=sharing"",""อุดรธานี!L430"")"),47890)</f>
        <v>47890</v>
      </c>
      <c r="M535" s="165"/>
      <c r="N535" s="169">
        <f ca="1">IFERROR(__xludf.DUMMYFUNCTION("IMPORTRANGE(""https://docs.google.com/spreadsheets/d/1XL5vhW3sbDhbH9Cz0tuDiY8C3ctxq1tqvaCgkFb8cCA/edit?usp=sharing"",""อุดรธานี!M430"")"),47890)</f>
        <v>47890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IFERROR(__xludf.DUMMYFUNCTION("IMPORTRANGE(""https://docs.google.com/spreadsheets/d/1XL5vhW3sbDhbH9Cz0tuDiY8C3ctxq1tqvaCgkFb8cCA/edit?usp=sharing"",""อุดรธานี!L432"")"),47890)</f>
        <v>47890</v>
      </c>
      <c r="M537" s="169"/>
      <c r="N537" s="169">
        <f ca="1">IFERROR(__xludf.DUMMYFUNCTION("IMPORTRANGE(""https://docs.google.com/spreadsheets/d/1XL5vhW3sbDhbH9Cz0tuDiY8C3ctxq1tqvaCgkFb8cCA/edit?usp=sharing"",""อุดรธานี!M432"")"),47890)</f>
        <v>47890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IFERROR(__xludf.DUMMYFUNCTION("IMPORTRANGE(""https://docs.google.com/spreadsheets/d/1XL5vhW3sbDhbH9Cz0tuDiY8C3ctxq1tqvaCgkFb8cCA/edit?usp=sharing"",""อุดรธานี!M433"")"),32866)</f>
        <v>32866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IFERROR(__xludf.DUMMYFUNCTION("IMPORTRANGE(""https://docs.google.com/spreadsheets/d/1XL5vhW3sbDhbH9Cz0tuDiY8C3ctxq1tqvaCgkFb8cCA/edit?usp=sharing"",""อุดรธานี!J459"")"),21258)</f>
        <v>21258</v>
      </c>
      <c r="K564" s="372">
        <f ca="1">IF(I564&gt;0,J564*100/I564,0)</f>
        <v>408.80769230769232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IFERROR(__xludf.DUMMYFUNCTION("IMPORTRANGE(""https://docs.google.com/spreadsheets/d/1XL5vhW3sbDhbH9Cz0tuDiY8C3ctxq1tqvaCgkFb8cCA/edit?usp=sharing"",""อุดรธานี!M459"")"),172800)</f>
        <v>172800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IFERROR(__xludf.DUMMYFUNCTION("IMPORTRANGE(""https://docs.google.com/spreadsheets/d/1XL5vhW3sbDhbH9Cz0tuDiY8C3ctxq1tqvaCgkFb8cCA/edit?usp=sharing"",""อุดรธานี!M461"")"),172800)</f>
        <v>172800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IFERROR(__xludf.DUMMYFUNCTION("IMPORTRANGE(""https://docs.google.com/spreadsheets/d/1XL5vhW3sbDhbH9Cz0tuDiY8C3ctxq1tqvaCgkFb8cCA/edit?usp=sharing"",""อุดรธานี!M463"")"),172800)</f>
        <v>172800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IFERROR(__xludf.DUMMYFUNCTION("IMPORTRANGE(""https://docs.google.com/spreadsheets/d/1XL5vhW3sbDhbH9Cz0tuDiY8C3ctxq1tqvaCgkFb8cCA/edit?usp=sharing"",""อุดรธานี!M467"")"),76319.36)</f>
        <v>76319.360000000001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IFERROR(__xludf.DUMMYFUNCTION("IMPORTRANGE(""https://docs.google.com/spreadsheets/d/1XL5vhW3sbDhbH9Cz0tuDiY8C3ctxq1tqvaCgkFb8cCA/edit?usp=sharing"",""อุดรธานี!J468"")"),21258)</f>
        <v>21258</v>
      </c>
      <c r="K573" s="202">
        <f ca="1">IF(I573&gt;0,J573*100/I573,0)</f>
        <v>408.80769230769232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IFERROR(__xludf.DUMMYFUNCTION("IMPORTRANGE(""https://docs.google.com/spreadsheets/d/1XL5vhW3sbDhbH9Cz0tuDiY8C3ctxq1tqvaCgkFb8cCA/edit?usp=sharing"",""อุดรธานี!J471"")"),622)</f>
        <v>622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IFERROR(__xludf.DUMMYFUNCTION("IMPORTRANGE(""https://docs.google.com/spreadsheets/d/1XL5vhW3sbDhbH9Cz0tuDiY8C3ctxq1tqvaCgkFb8cCA/edit?usp=sharing"",""อุดรธานี!J472"")"),20636)</f>
        <v>20636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IFERROR(__xludf.DUMMYFUNCTION("IMPORTRANGE(""https://docs.google.com/spreadsheets/d/1XL5vhW3sbDhbH9Cz0tuDiY8C3ctxq1tqvaCgkFb8cCA/edit?usp=sharing"",""อุดรธานี!J475"")"),326)</f>
        <v>326</v>
      </c>
      <c r="K580" s="372">
        <f ca="1">IF(I580&gt;0,J580*100/I580,0)</f>
        <v>85.78947368421052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IFERROR(__xludf.DUMMYFUNCTION("IMPORTRANGE(""https://docs.google.com/spreadsheets/d/1XL5vhW3sbDhbH9Cz0tuDiY8C3ctxq1tqvaCgkFb8cCA/edit?usp=sharing"",""อุดรธานี!M475"")"),489510.77)</f>
        <v>489510.77</v>
      </c>
      <c r="O580" s="373">
        <f t="shared" ref="O580:O584" ca="1" si="124">+IF(L580&gt;0,N580*100/L580,0)</f>
        <v>89.069975253830194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IFERROR(__xludf.DUMMYFUNCTION("IMPORTRANGE(""https://docs.google.com/spreadsheets/d/1XL5vhW3sbDhbH9Cz0tuDiY8C3ctxq1tqvaCgkFb8cCA/edit?usp=sharing"",""อุดรธานี!M477"")"),489510.77)</f>
        <v>489510.77</v>
      </c>
      <c r="O582" s="169">
        <f t="shared" ca="1" si="124"/>
        <v>89.069975253830194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IFERROR(__xludf.DUMMYFUNCTION("IMPORTRANGE(""https://docs.google.com/spreadsheets/d/1XL5vhW3sbDhbH9Cz0tuDiY8C3ctxq1tqvaCgkFb8cCA/edit?usp=sharing"",""อุดรธานี!M479"")"),489510.77)</f>
        <v>489510.77</v>
      </c>
      <c r="O584" s="169">
        <f t="shared" ca="1" si="124"/>
        <v>89.069975253830194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IFERROR(__xludf.DUMMYFUNCTION("IMPORTRANGE(""https://docs.google.com/spreadsheets/d/1XL5vhW3sbDhbH9Cz0tuDiY8C3ctxq1tqvaCgkFb8cCA/edit?usp=sharing"",""อุดรธานี!M482"")"),192310.74)</f>
        <v>192310.74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IFERROR(__xludf.DUMMYFUNCTION("IMPORTRANGE(""https://docs.google.com/spreadsheets/d/1XL5vhW3sbDhbH9Cz0tuDiY8C3ctxq1tqvaCgkFb8cCA/edit?usp=sharing"",""อุดรธานี!J484"")"),599)</f>
        <v>599</v>
      </c>
      <c r="K589" s="163">
        <f t="shared" ref="K589:K596" ca="1" si="125">IF(I589&gt;0,J589*100/I589,0)</f>
        <v>157.63157894736841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IFERROR(__xludf.DUMMYFUNCTION("IMPORTRANGE(""https://docs.google.com/spreadsheets/d/1XL5vhW3sbDhbH9Cz0tuDiY8C3ctxq1tqvaCgkFb8cCA/edit?usp=sharing"",""อุดรธานี!J485"")"),306.11)</f>
        <v>306.11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IFERROR(__xludf.DUMMYFUNCTION("IMPORTRANGE(""https://docs.google.com/spreadsheets/d/1XL5vhW3sbDhbH9Cz0tuDiY8C3ctxq1tqvaCgkFb8cCA/edit?usp=sharing"",""อุดรธานี!J486"")"),699)</f>
        <v>699</v>
      </c>
      <c r="K591" s="163">
        <f t="shared" ca="1" si="125"/>
        <v>183.94736842105263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IFERROR(__xludf.DUMMYFUNCTION("IMPORTRANGE(""https://docs.google.com/spreadsheets/d/1XL5vhW3sbDhbH9Cz0tuDiY8C3ctxq1tqvaCgkFb8cCA/edit?usp=sharing"",""อุดรธานี!J487"")"),383.38)</f>
        <v>383.38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IFERROR(__xludf.DUMMYFUNCTION("IMPORTRANGE(""https://docs.google.com/spreadsheets/d/1XL5vhW3sbDhbH9Cz0tuDiY8C3ctxq1tqvaCgkFb8cCA/edit?usp=sharing"",""อุดรธานี!J488"")"),342)</f>
        <v>342</v>
      </c>
      <c r="K593" s="163">
        <f t="shared" ca="1" si="125"/>
        <v>90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IFERROR(__xludf.DUMMYFUNCTION("IMPORTRANGE(""https://docs.google.com/spreadsheets/d/1XL5vhW3sbDhbH9Cz0tuDiY8C3ctxq1tqvaCgkFb8cCA/edit?usp=sharing"",""อุดรธานี!J489"")"),184.43)</f>
        <v>184.43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IFERROR(__xludf.DUMMYFUNCTION("IMPORTRANGE(""https://docs.google.com/spreadsheets/d/1XL5vhW3sbDhbH9Cz0tuDiY8C3ctxq1tqvaCgkFb8cCA/edit?usp=sharing"",""อุดรธานี!J490"")"),326)</f>
        <v>326</v>
      </c>
      <c r="K595" s="163">
        <f t="shared" ca="1" si="125"/>
        <v>85.78947368421052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IFERROR(__xludf.DUMMYFUNCTION("IMPORTRANGE(""https://docs.google.com/spreadsheets/d/1XL5vhW3sbDhbH9Cz0tuDiY8C3ctxq1tqvaCgkFb8cCA/edit?usp=sharing"",""อุดรธานี!J491"")"),178.34)</f>
        <v>178.34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43.333333333333336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43.333333333333336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43.333333333333336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IFERROR(__xludf.DUMMYFUNCTION("IMPORTRANGE(""https://docs.google.com/spreadsheets/d/1XL5vhW3sbDhbH9Cz0tuDiY8C3ctxq1tqvaCgkFb8cCA/edit?usp=sharing"",""อุดรธานี!J523"")"),4446785.36)</f>
        <v>4446785.3600000003</v>
      </c>
      <c r="K628" s="343">
        <f t="shared" ref="K628:K635" ca="1" si="129">IF(I628&gt;0,J628*100/I628,0)</f>
        <v>102.74839814920939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IFERROR(__xludf.DUMMYFUNCTION("IMPORTRANGE(""https://docs.google.com/spreadsheets/d/1XL5vhW3sbDhbH9Cz0tuDiY8C3ctxq1tqvaCgkFb8cCA/edit?usp=sharing"",""อุดรธานี!J524"")"),282)</f>
        <v>282</v>
      </c>
      <c r="K629" s="343">
        <f t="shared" ca="1" si="129"/>
        <v>93.377483443708613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IFERROR(__xludf.DUMMYFUNCTION("IMPORTRANGE(""https://docs.google.com/spreadsheets/d/1XL5vhW3sbDhbH9Cz0tuDiY8C3ctxq1tqvaCgkFb8cCA/edit?usp=sharing"",""อุดรธานี!J525"")"),706028.83)</f>
        <v>706028.83</v>
      </c>
      <c r="K630" s="343">
        <f t="shared" ca="1" si="129"/>
        <v>37.342989652770022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IFERROR(__xludf.DUMMYFUNCTION("IMPORTRANGE(""https://docs.google.com/spreadsheets/d/1XL5vhW3sbDhbH9Cz0tuDiY8C3ctxq1tqvaCgkFb8cCA/edit?usp=sharing"",""อุดรธานี!J526"")"),72)</f>
        <v>72</v>
      </c>
      <c r="K631" s="343">
        <f t="shared" ca="1" si="129"/>
        <v>60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IFERROR(__xludf.DUMMYFUNCTION("IMPORTRANGE(""https://docs.google.com/spreadsheets/d/1XL5vhW3sbDhbH9Cz0tuDiY8C3ctxq1tqvaCgkFb8cCA/edit?usp=sharing"",""อุดรธานี!J527"")"),104168.38)</f>
        <v>104168.38</v>
      </c>
      <c r="K632" s="343">
        <f t="shared" ca="1" si="129"/>
        <v>14.926110876635716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IFERROR(__xludf.DUMMYFUNCTION("IMPORTRANGE(""https://docs.google.com/spreadsheets/d/1XL5vhW3sbDhbH9Cz0tuDiY8C3ctxq1tqvaCgkFb8cCA/edit?usp=sharing"",""อุดรธานี!J528"")"),28)</f>
        <v>28</v>
      </c>
      <c r="K633" s="343">
        <f t="shared" ca="1" si="129"/>
        <v>116.66666666666667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IFERROR(__xludf.DUMMYFUNCTION("IMPORTRANGE(""https://docs.google.com/spreadsheets/d/1XL5vhW3sbDhbH9Cz0tuDiY8C3ctxq1tqvaCgkFb8cCA/edit?usp=sharing"",""อุดรธานี!J530"")"),182)</f>
        <v>182</v>
      </c>
      <c r="K635" s="487">
        <f t="shared" ca="1" si="129"/>
        <v>91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49600</v>
      </c>
      <c r="O636" s="510">
        <f t="shared" ref="O636:O640" ca="1" si="130">+IF(L636&gt;0,N636*100/L636,0)</f>
        <v>46.41152802470291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49600</v>
      </c>
      <c r="O638" s="522">
        <f t="shared" ca="1" si="130"/>
        <v>46.41152802470291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49600</v>
      </c>
      <c r="O640" s="522">
        <f t="shared" ca="1" si="130"/>
        <v>46.41152802470291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49600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IFERROR(__xludf.DUMMYFUNCTION("IMPORTRANGE(""https://docs.google.com/spreadsheets/d/1XL5vhW3sbDhbH9Cz0tuDiY8C3ctxq1tqvaCgkFb8cCA/edit#gid=346597447"",""อุดรธานี!J542"")"),1)</f>
        <v>1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IFERROR(__xludf.DUMMYFUNCTION("IMPORTRANGE(""https://docs.google.com/spreadsheets/d/1XL5vhW3sbDhbH9Cz0tuDiY8C3ctxq1tqvaCgkFb8cCA/edit#gid=346597447"",""อุดรธานี!J543"")"),510.7)</f>
        <v>510.7</v>
      </c>
      <c r="K648" s="535">
        <f t="shared" ref="K648:K651" ca="1" si="131">IF(I648&gt;0,J648*100/I648,0)</f>
        <v>89.283216783216787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IFERROR(__xludf.DUMMYFUNCTION("IMPORTRANGE(""https://docs.google.com/spreadsheets/d/1XL5vhW3sbDhbH9Cz0tuDiY8C3ctxq1tqvaCgkFb8cCA/edit#gid=346597447"",""อุดรธานี!M543"")"),45040)</f>
        <v>45040</v>
      </c>
      <c r="O648" s="535">
        <f t="shared" ref="O648:O651" ca="1" si="132">IF(L648&gt;0,N648*100/L648,0)</f>
        <v>98.426573426573427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IFERROR(__xludf.DUMMYFUNCTION("IMPORTRANGE(""https://docs.google.com/spreadsheets/d/1XL5vhW3sbDhbH9Cz0tuDiY8C3ctxq1tqvaCgkFb8cCA/edit#gid=346597447"",""อุดรธานี!J544"")"),38)</f>
        <v>38</v>
      </c>
      <c r="K649" s="535">
        <f t="shared" ca="1" si="131"/>
        <v>71.698113207547166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IFERROR(__xludf.DUMMYFUNCTION("IMPORTRANGE(""https://docs.google.com/spreadsheets/d/1XL5vhW3sbDhbH9Cz0tuDiY8C3ctxq1tqvaCgkFb8cCA/edit#gid=346597447"",""อุดรธานี!M544"")"),4560)</f>
        <v>4560</v>
      </c>
      <c r="O649" s="535">
        <f t="shared" ca="1" si="132"/>
        <v>71.698113207547166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9311885.9699999988</v>
      </c>
      <c r="M8" s="23">
        <f t="shared" ca="1" si="0"/>
        <v>5908840.9699999997</v>
      </c>
      <c r="N8" s="23">
        <f t="shared" ca="1" si="0"/>
        <v>9225846.9699999988</v>
      </c>
      <c r="O8" s="22">
        <f t="shared" ref="O8:O16" ca="1" si="1">IF(L8&gt;0,N8*100/L8,0)</f>
        <v>99.076030352205876</v>
      </c>
      <c r="P8" s="22">
        <f t="shared" ref="P8:P16" ca="1" si="2">IF(M8&gt;0,N8*100/M8,0)</f>
        <v>156.13632211191495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9311885.9699999988</v>
      </c>
      <c r="M10" s="30">
        <f t="shared" ca="1" si="4"/>
        <v>5908840.9699999997</v>
      </c>
      <c r="N10" s="30">
        <f t="shared" ca="1" si="4"/>
        <v>9225846.9699999988</v>
      </c>
      <c r="O10" s="29">
        <f t="shared" ca="1" si="1"/>
        <v>99.076030352205876</v>
      </c>
      <c r="P10" s="29">
        <f t="shared" ca="1" si="2"/>
        <v>156.13632211191495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8389710.9699999988</v>
      </c>
      <c r="M12" s="38">
        <f t="shared" ca="1" si="6"/>
        <v>4986665.97</v>
      </c>
      <c r="N12" s="38">
        <f t="shared" ca="1" si="6"/>
        <v>8304071.9699999997</v>
      </c>
      <c r="O12" s="38">
        <f t="shared" ca="1" si="1"/>
        <v>98.979237779391596</v>
      </c>
      <c r="P12" s="38">
        <f t="shared" ca="1" si="2"/>
        <v>166.52553068438229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2539720.9699999997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5849990</v>
      </c>
      <c r="M14" s="38">
        <f t="shared" si="8"/>
        <v>0</v>
      </c>
      <c r="N14" s="38">
        <f t="shared" ca="1" si="8"/>
        <v>3317406</v>
      </c>
      <c r="O14" s="38">
        <f t="shared" ca="1" si="1"/>
        <v>56.707891808362064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922175</v>
      </c>
      <c r="M16" s="38">
        <f t="shared" ca="1" si="10"/>
        <v>922175</v>
      </c>
      <c r="N16" s="38">
        <f t="shared" ca="1" si="10"/>
        <v>921775</v>
      </c>
      <c r="O16" s="49">
        <f t="shared" ca="1" si="1"/>
        <v>99.956624284978446</v>
      </c>
      <c r="P16" s="49">
        <f t="shared" ca="1" si="2"/>
        <v>99.956624284978446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5908840.9699999997</v>
      </c>
      <c r="M18" s="23">
        <f t="shared" ca="1" si="11"/>
        <v>5908840.9699999997</v>
      </c>
      <c r="N18" s="23">
        <f t="shared" ca="1" si="11"/>
        <v>5908440.9699999997</v>
      </c>
      <c r="O18" s="22">
        <f t="shared" ref="O18:O20" ca="1" si="12">IF(L18&gt;0,N18*100/L18,0)</f>
        <v>99.9932304828979</v>
      </c>
      <c r="P18" s="22">
        <f t="shared" ref="P18:P26" ca="1" si="13">IF(M18&gt;0,N18*100/M18,0)</f>
        <v>99.9932304828979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5908840.9699999997</v>
      </c>
      <c r="M20" s="30">
        <f t="shared" ca="1" si="15"/>
        <v>5908840.9699999997</v>
      </c>
      <c r="N20" s="30">
        <f t="shared" ca="1" si="15"/>
        <v>5908440.9699999997</v>
      </c>
      <c r="O20" s="29">
        <f t="shared" ca="1" si="12"/>
        <v>99.9932304828979</v>
      </c>
      <c r="P20" s="29">
        <f t="shared" ca="1" si="13"/>
        <v>99.9932304828979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4986665.97</v>
      </c>
      <c r="M22" s="41">
        <f t="shared" ca="1" si="18"/>
        <v>4986665.97</v>
      </c>
      <c r="N22" s="38">
        <f t="shared" ca="1" si="18"/>
        <v>4986665.97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2539720.9699999997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2446945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L49+L61+L74+L102+L126+L148+L228+L258+L279+L298+L318+L337+11700</f>
        <v>922175</v>
      </c>
      <c r="M26" s="49">
        <f t="shared" ca="1" si="22"/>
        <v>922175</v>
      </c>
      <c r="N26" s="49">
        <f t="shared" ca="1" si="22"/>
        <v>921775</v>
      </c>
      <c r="O26" s="49">
        <f t="shared" ca="1" si="17"/>
        <v>99.956624284978446</v>
      </c>
      <c r="P26" s="49">
        <f t="shared" ca="1" si="13"/>
        <v>99.956624284978446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3403045</v>
      </c>
      <c r="M28" s="23">
        <f t="shared" si="23"/>
        <v>0</v>
      </c>
      <c r="N28" s="23">
        <f t="shared" ca="1" si="23"/>
        <v>3317406</v>
      </c>
      <c r="O28" s="22">
        <f t="shared" ref="O28:O30" ca="1" si="24">IF(L28&gt;0,N28*100/L28,0)</f>
        <v>97.483459666269468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3403045</v>
      </c>
      <c r="M30" s="30">
        <f t="shared" si="27"/>
        <v>0</v>
      </c>
      <c r="N30" s="30">
        <f t="shared" ca="1" si="27"/>
        <v>3317406</v>
      </c>
      <c r="O30" s="29">
        <f t="shared" ca="1" si="24"/>
        <v>97.483459666269468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3403045</v>
      </c>
      <c r="M32" s="38">
        <f t="shared" si="30"/>
        <v>0</v>
      </c>
      <c r="N32" s="38">
        <f t="shared" ca="1" si="30"/>
        <v>3317406</v>
      </c>
      <c r="O32" s="38">
        <f t="shared" ca="1" si="29"/>
        <v>97.483459666269468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3403045</v>
      </c>
      <c r="M34" s="38">
        <f t="shared" si="32"/>
        <v>0</v>
      </c>
      <c r="N34" s="38">
        <f t="shared" ca="1" si="32"/>
        <v>3317406</v>
      </c>
      <c r="O34" s="38">
        <f t="shared" ca="1" si="29"/>
        <v>97.483459666269468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5897140.9699999997</v>
      </c>
      <c r="M37" s="54">
        <f t="shared" ca="1" si="33"/>
        <v>5897140.9699999997</v>
      </c>
      <c r="N37" s="54">
        <f t="shared" ca="1" si="33"/>
        <v>5896740.9699999997</v>
      </c>
      <c r="O37" s="55">
        <f t="shared" ca="1" si="29"/>
        <v>99.993217052092959</v>
      </c>
      <c r="P37" s="55">
        <f t="shared" ca="1" si="25"/>
        <v>99.993217052092959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1835155</v>
      </c>
      <c r="M41" s="78">
        <f t="shared" ca="1" si="34"/>
        <v>1835155</v>
      </c>
      <c r="N41" s="78">
        <f t="shared" ca="1" si="34"/>
        <v>1835155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1835155</v>
      </c>
      <c r="M43" s="78">
        <f t="shared" ca="1" si="38"/>
        <v>1835155</v>
      </c>
      <c r="N43" s="78">
        <f t="shared" ca="1" si="38"/>
        <v>1835155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1017080</v>
      </c>
      <c r="M45" s="49">
        <f ca="1">IFERROR(__xludf.DUMMYFUNCTION("IMPORTRANGE(""https://docs.google.com/spreadsheets/d/1Yj_ptqi66GCucihVvJfMjLAmec39IyEx_6qawtMGysU/edit?usp=sharing"",""สบก!Q57"")"),1017080)</f>
        <v>1017080</v>
      </c>
      <c r="N45" s="49">
        <f ca="1">IFERROR(__xludf.DUMMYFUNCTION("IMPORTRANGE(""https://docs.google.com/spreadsheets/d/1Yj_ptqi66GCucihVvJfMjLAmec39IyEx_6qawtMGysU/edit?usp=sharing"",""สบก!R57"")"),1017080)</f>
        <v>1017080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IFERROR(__xludf.DUMMYFUNCTION("IMPORTRANGE(""https://docs.google.com/spreadsheets/d/1Yj_ptqi66GCucihVvJfMjLAmec39IyEx_6qawtMGysU/edit?usp=sharing"",""สบก!M57"")"),1017080)</f>
        <v>1017080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IFERROR(__xludf.DUMMYFUNCTION("IMPORTRANGE(""https://docs.google.com/spreadsheets/d/1Yj_ptqi66GCucihVvJfMjLAmec39IyEx_6qawtMGysU/edit?usp=sharing"",""สบก!O57"")"),818075)</f>
        <v>818075</v>
      </c>
      <c r="M49" s="49">
        <f ca="1">L49</f>
        <v>818075</v>
      </c>
      <c r="N49" s="49">
        <f ca="1">IFERROR(__xludf.DUMMYFUNCTION("IMPORTRANGE(""https://docs.google.com/spreadsheets/d/1Yj_ptqi66GCucihVvJfMjLAmec39IyEx_6qawtMGysU/edit?usp=sharing"",""สบก!S57"")"),818075)</f>
        <v>818075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553240.97</v>
      </c>
      <c r="M53" s="121">
        <f t="shared" ca="1" si="39"/>
        <v>553240.97</v>
      </c>
      <c r="N53" s="121">
        <f t="shared" ca="1" si="39"/>
        <v>553240.97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553240.97</v>
      </c>
      <c r="M55" s="121">
        <f t="shared" ca="1" si="43"/>
        <v>553240.97</v>
      </c>
      <c r="N55" s="121">
        <f t="shared" ca="1" si="43"/>
        <v>553240.97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553240.97</v>
      </c>
      <c r="M57" s="49">
        <f ca="1">IFERROR(__xludf.DUMMYFUNCTION("IMPORTRANGE(""https://docs.google.com/spreadsheets/d/1Yj_ptqi66GCucihVvJfMjLAmec39IyEx_6qawtMGysU/edit?usp=sharing"",""สบก!Z57"")"),553240.97)</f>
        <v>553240.97</v>
      </c>
      <c r="N57" s="49">
        <f ca="1">IFERROR(__xludf.DUMMYFUNCTION("IMPORTRANGE(""https://docs.google.com/spreadsheets/d/1Yj_ptqi66GCucihVvJfMjLAmec39IyEx_6qawtMGysU/edit?usp=sharing"",""สบก!AA57"")"),553240.97)</f>
        <v>553240.97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IFERROR(__xludf.DUMMYFUNCTION("IMPORTRANGE(""https://docs.google.com/spreadsheets/d/1Yj_ptqi66GCucihVvJfMjLAmec39IyEx_6qawtMGysU/edit?usp=sharing"",""สบก!V57"")"),553240.97)</f>
        <v>553240.97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214100</v>
      </c>
      <c r="O94" s="151">
        <f t="shared" ref="O94:O96" ca="1" si="53">IF(L94&gt;0,N94*100/L94,0)</f>
        <v>99.813519813519818</v>
      </c>
      <c r="P94" s="151">
        <f t="shared" ref="P94:P96" ca="1" si="54">IF(M94&gt;0,N94*100/M94,0)</f>
        <v>99.813519813519818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214100</v>
      </c>
      <c r="O96" s="156">
        <f t="shared" ca="1" si="53"/>
        <v>99.813519813519818</v>
      </c>
      <c r="P96" s="156">
        <f t="shared" ca="1" si="54"/>
        <v>99.813519813519818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99.567099567099561</v>
      </c>
      <c r="P102" s="49">
        <f ca="1">IF(M102&gt;0,N102*100/M102,0)</f>
        <v>99.567099567099561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920850</v>
      </c>
      <c r="M140" s="152">
        <f t="shared" ca="1" si="64"/>
        <v>920850</v>
      </c>
      <c r="N140" s="152">
        <f t="shared" ca="1" si="64"/>
        <v>920850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920850</v>
      </c>
      <c r="M142" s="157">
        <f t="shared" ca="1" si="68"/>
        <v>920850</v>
      </c>
      <c r="N142" s="157">
        <f t="shared" ca="1" si="68"/>
        <v>920850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920850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IFERROR(__xludf.DUMMYFUNCTION("IMPORTRANGE(""https://docs.google.com/spreadsheets/d/1Yj_ptqi66GCucihVvJfMjLAmec39IyEx_6qawtMGysU/edit?usp=sharing"",""สบก!BK57"")"),920850)</f>
        <v>920850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IFERROR(__xludf.DUMMYFUNCTION("IMPORTRANGE(""https://docs.google.com/spreadsheets/d/1Yj_ptqi66GCucihVvJfMjLAmec39IyEx_6qawtMGysU/edit?usp=sharing"",""สบก!BG57"")"),451850)</f>
        <v>451850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IFERROR(__xludf.DUMMYFUNCTION("IMPORTRANGE(""https://docs.google.com/spreadsheets/d/1XL5vhW3sbDhbH9Cz0tuDiY8C3ctxq1tqvaCgkFb8cCA/edit?usp=sharing"",""อุบลราชธานี!J84"")"),312)</f>
        <v>312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IFERROR(__xludf.DUMMYFUNCTION("IMPORTRANGE(""https://docs.google.com/spreadsheets/d/1XL5vhW3sbDhbH9Cz0tuDiY8C3ctxq1tqvaCgkFb8cCA/edit?usp=sharing"",""อุบลราชธานี!J85"")"),312)</f>
        <v>312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51125</v>
      </c>
      <c r="M220" s="152">
        <f t="shared" ca="1" si="72"/>
        <v>51125</v>
      </c>
      <c r="N220" s="152">
        <f t="shared" ca="1" si="72"/>
        <v>51125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51125</v>
      </c>
      <c r="M222" s="157">
        <f t="shared" ca="1" si="76"/>
        <v>51125</v>
      </c>
      <c r="N222" s="157">
        <f t="shared" ca="1" si="76"/>
        <v>51125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51125</v>
      </c>
      <c r="M224" s="168">
        <f ca="1">IFERROR(__xludf.DUMMYFUNCTION("IMPORTRANGE(""https://docs.google.com/spreadsheets/d/1Yj_ptqi66GCucihVvJfMjLAmec39IyEx_6qawtMGysU/edit?usp=sharing"",""สบก!BS57"")"),51125)</f>
        <v>51125</v>
      </c>
      <c r="N224" s="169">
        <f ca="1">IFERROR(__xludf.DUMMYFUNCTION("IMPORTRANGE(""https://docs.google.com/spreadsheets/d/1Yj_ptqi66GCucihVvJfMjLAmec39IyEx_6qawtMGysU/edit?usp=sharing"",""สบก!BT57"")"),51125)</f>
        <v>51125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IFERROR(__xludf.DUMMYFUNCTION("IMPORTRANGE(""https://docs.google.com/spreadsheets/d/1Yj_ptqi66GCucihVvJfMjLAmec39IyEx_6qawtMGysU/edit?usp=sharing"",""สบก!BP57"")"),51125)</f>
        <v>51125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199380</v>
      </c>
      <c r="M271" s="152">
        <f t="shared" ca="1" si="83"/>
        <v>199380</v>
      </c>
      <c r="N271" s="152">
        <f t="shared" ca="1" si="83"/>
        <v>199380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199380</v>
      </c>
      <c r="M273" s="157">
        <f t="shared" ca="1" si="87"/>
        <v>199380</v>
      </c>
      <c r="N273" s="157">
        <f t="shared" ca="1" si="87"/>
        <v>199380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199380</v>
      </c>
      <c r="M275" s="168">
        <f ca="1">IFERROR(__xludf.DUMMYFUNCTION("IMPORTRANGE(""https://docs.google.com/spreadsheets/d/1Yj_ptqi66GCucihVvJfMjLAmec39IyEx_6qawtMGysU/edit?usp=sharing"",""สบก!CK57"")"),199380)</f>
        <v>199380</v>
      </c>
      <c r="N275" s="169">
        <f ca="1">IFERROR(__xludf.DUMMYFUNCTION("IMPORTRANGE(""https://docs.google.com/spreadsheets/d/1Yj_ptqi66GCucihVvJfMjLAmec39IyEx_6qawtMGysU/edit?usp=sharing"",""สบก!CL57"")"),199380)</f>
        <v>199380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IFERROR(__xludf.DUMMYFUNCTION("IMPORTRANGE(""https://docs.google.com/spreadsheets/d/1Yj_ptqi66GCucihVvJfMjLAmec39IyEx_6qawtMGysU/edit?usp=sharing"",""สบก!CH57"")"),199380)</f>
        <v>199380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IFERROR(__xludf.DUMMYFUNCTION("IMPORTRANGE(""https://docs.google.com/spreadsheets/d/1XL5vhW3sbDhbH9Cz0tuDiY8C3ctxq1tqvaCgkFb8cCA/edit?usp=sharing"",""อุบลราชธานี!J228"")"),1374)</f>
        <v>1374</v>
      </c>
      <c r="K328" s="318">
        <f ca="1">IF(I328&gt;0,J328*100/I328,0)</f>
        <v>122.67857142857143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2033890</v>
      </c>
      <c r="M329" s="152">
        <f t="shared" ca="1" si="98"/>
        <v>2033890</v>
      </c>
      <c r="N329" s="152">
        <f t="shared" ca="1" si="98"/>
        <v>2033890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2033890</v>
      </c>
      <c r="M331" s="157">
        <f t="shared" ca="1" si="102"/>
        <v>2033890</v>
      </c>
      <c r="N331" s="157">
        <f t="shared" ca="1" si="102"/>
        <v>2033890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2033890</v>
      </c>
      <c r="M333" s="168">
        <f ca="1">IFERROR(__xludf.DUMMYFUNCTION("IMPORTRANGE(""https://docs.google.com/spreadsheets/d/1Yj_ptqi66GCucihVvJfMjLAmec39IyEx_6qawtMGysU/edit?usp=sharing"",""สบก!DL57"")"),2033890)</f>
        <v>2033890</v>
      </c>
      <c r="N333" s="169">
        <f ca="1">IFERROR(__xludf.DUMMYFUNCTION("IMPORTRANGE(""https://docs.google.com/spreadsheets/d/1Yj_ptqi66GCucihVvJfMjLAmec39IyEx_6qawtMGysU/edit?usp=sharing"",""สบก!DM57"")"),2033890)</f>
        <v>2033890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IFERROR(__xludf.DUMMYFUNCTION("IMPORTRANGE(""https://docs.google.com/spreadsheets/d/1Yj_ptqi66GCucihVvJfMjLAmec39IyEx_6qawtMGysU/edit?usp=sharing"",""สบก!DI57"")"),1533490)</f>
        <v>1533490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IFERROR(__xludf.DUMMYFUNCTION("IMPORTRANGE(""https://docs.google.com/spreadsheets/d/1XL5vhW3sbDhbH9Cz0tuDiY8C3ctxq1tqvaCgkFb8cCA/edit?usp=sharing"",""อุบลราชธานี!J234"")"),1311)</f>
        <v>1311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IFERROR(__xludf.DUMMYFUNCTION("IMPORTRANGE(""https://docs.google.com/spreadsheets/d/1XL5vhW3sbDhbH9Cz0tuDiY8C3ctxq1tqvaCgkFb8cCA/edit?usp=sharing"",""อุบลราชธานี!J235"")"),10034.01)</f>
        <v>10034.01</v>
      </c>
      <c r="K340" s="343">
        <f t="shared" ca="1" si="103"/>
        <v>104.08724066390042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IFERROR(__xludf.DUMMYFUNCTION("IMPORTRANGE(""https://docs.google.com/spreadsheets/d/1XL5vhW3sbDhbH9Cz0tuDiY8C3ctxq1tqvaCgkFb8cCA/edit?usp=sharing"",""อุบลราชธานี!J236"")"),1398)</f>
        <v>1398</v>
      </c>
      <c r="K341" s="343">
        <f t="shared" ca="1" si="103"/>
        <v>124.82142857142857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IFERROR(__xludf.DUMMYFUNCTION("IMPORTRANGE(""https://docs.google.com/spreadsheets/d/1XL5vhW3sbDhbH9Cz0tuDiY8C3ctxq1tqvaCgkFb8cCA/edit?usp=sharing"",""อุบลราชธานี!J237"")"),12517.89)</f>
        <v>12517.89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IFERROR(__xludf.DUMMYFUNCTION("IMPORTRANGE(""https://docs.google.com/spreadsheets/d/1XL5vhW3sbDhbH9Cz0tuDiY8C3ctxq1tqvaCgkFb8cCA/edit?usp=sharing"",""อุบลราชธานี!J238"")"),287)</f>
        <v>287</v>
      </c>
      <c r="K343" s="343">
        <f t="shared" ca="1" si="103"/>
        <v>25.625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IFERROR(__xludf.DUMMYFUNCTION("IMPORTRANGE(""https://docs.google.com/spreadsheets/d/1XL5vhW3sbDhbH9Cz0tuDiY8C3ctxq1tqvaCgkFb8cCA/edit?usp=sharing"",""อุบลราชธานี!J239"")"),2767.1)</f>
        <v>2767.1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IFERROR(__xludf.DUMMYFUNCTION("IMPORTRANGE(""https://docs.google.com/spreadsheets/d/1XL5vhW3sbDhbH9Cz0tuDiY8C3ctxq1tqvaCgkFb8cCA/edit?usp=sharing"",""อุบลราชธานี!J240"")"),1374)</f>
        <v>1374</v>
      </c>
      <c r="K345" s="343">
        <f t="shared" ca="1" si="103"/>
        <v>122.67857142857143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IFERROR(__xludf.DUMMYFUNCTION("IMPORTRANGE(""https://docs.google.com/spreadsheets/d/1XL5vhW3sbDhbH9Cz0tuDiY8C3ctxq1tqvaCgkFb8cCA/edit?usp=sharing"",""อุบลราชธานี!J241"")"),12243.9399999999)</f>
        <v>12243.9399999999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IFERROR(__xludf.DUMMYFUNCTION("IMPORTRANGE(""https://docs.google.com/spreadsheets/d/1XL5vhW3sbDhbH9Cz0tuDiY8C3ctxq1tqvaCgkFb8cCA/edit?usp=sharing"",""อุบลราชธานี!L242"")"),3403045)</f>
        <v>3403045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IFERROR(__xludf.DUMMYFUNCTION("IMPORTRANGE(""https://docs.google.com/spreadsheets/d/1XL5vhW3sbDhbH9Cz0tuDiY8C3ctxq1tqvaCgkFb8cCA/edit?usp=sharing"",""อุบลราชธานี!M242"")"),3317406)</f>
        <v>3317406</v>
      </c>
      <c r="O347" s="358">
        <f ca="1">+IF(L347&gt;0,N347*100/L347,0)</f>
        <v>97.483459666269468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IFERROR(__xludf.DUMMYFUNCTION("IMPORTRANGE(""https://docs.google.com/spreadsheets/d/1XL5vhW3sbDhbH9Cz0tuDiY8C3ctxq1tqvaCgkFb8cCA/edit?usp=sharing"",""อุบลราชธานี!L244"")"),565910)</f>
        <v>565910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IFERROR(__xludf.DUMMYFUNCTION("IMPORTRANGE(""https://docs.google.com/spreadsheets/d/1XL5vhW3sbDhbH9Cz0tuDiY8C3ctxq1tqvaCgkFb8cCA/edit?usp=sharing"",""อุบลราชธานี!M244"")"),536135)</f>
        <v>536135</v>
      </c>
      <c r="O349" s="373">
        <f ca="1">+IF(L349&gt;0,N349*100/L349,0)</f>
        <v>94.738562668975632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IFERROR(__xludf.DUMMYFUNCTION("IMPORTRANGE(""https://docs.google.com/spreadsheets/d/1XL5vhW3sbDhbH9Cz0tuDiY8C3ctxq1tqvaCgkFb8cCA/edit?usp=sharing"",""อุบลราชธานี!L247"")"),565910)</f>
        <v>565910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IFERROR(__xludf.DUMMYFUNCTION("IMPORTRANGE(""https://docs.google.com/spreadsheets/d/1XL5vhW3sbDhbH9Cz0tuDiY8C3ctxq1tqvaCgkFb8cCA/edit?usp=sharing"",""อุบลราชธานี!M247"")"),536135)</f>
        <v>536135</v>
      </c>
      <c r="O352" s="165">
        <f t="shared" ca="1" si="105"/>
        <v>94.738562668975632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IFERROR(__xludf.DUMMYFUNCTION("IMPORTRANGE(""https://docs.google.com/spreadsheets/d/1XL5vhW3sbDhbH9Cz0tuDiY8C3ctxq1tqvaCgkFb8cCA/edit?usp=sharing"",""อุบลราชธานี!L249"")"),565910)</f>
        <v>565910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IFERROR(__xludf.DUMMYFUNCTION("IMPORTRANGE(""https://docs.google.com/spreadsheets/d/1XL5vhW3sbDhbH9Cz0tuDiY8C3ctxq1tqvaCgkFb8cCA/edit?usp=sharing"",""อุบลราชธานี!M249"")"),536135)</f>
        <v>536135</v>
      </c>
      <c r="O354" s="169">
        <f t="shared" ca="1" si="105"/>
        <v>94.738562668975632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IFERROR(__xludf.DUMMYFUNCTION("IMPORTRANGE(""https://docs.google.com/spreadsheets/d/1XL5vhW3sbDhbH9Cz0tuDiY8C3ctxq1tqvaCgkFb8cCA/edit?usp=sharing"",""อุบลราชธานี!M250"")"),128580)</f>
        <v>128580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IFERROR(__xludf.DUMMYFUNCTION("IMPORTRANGE(""https://docs.google.com/spreadsheets/d/1XL5vhW3sbDhbH9Cz0tuDiY8C3ctxq1tqvaCgkFb8cCA/edit?usp=sharing"",""อุบลราชธานี!M252"")"),119165)</f>
        <v>119165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IFERROR(__xludf.DUMMYFUNCTION("IMPORTRANGE(""https://docs.google.com/spreadsheets/d/1XL5vhW3sbDhbH9Cz0tuDiY8C3ctxq1tqvaCgkFb8cCA/edit?usp=sharing"",""อุบลราชธานี!M253"")"),38390)</f>
        <v>38390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IFERROR(__xludf.DUMMYFUNCTION("IMPORTRANGE(""https://docs.google.com/spreadsheets/d/1XL5vhW3sbDhbH9Cz0tuDiY8C3ctxq1tqvaCgkFb8cCA/edit?usp=sharing"",""อุบลราชธานี!M275"")"),993520)</f>
        <v>993520</v>
      </c>
      <c r="O380" s="373">
        <f ca="1">+IF(L380&gt;0,N380*100/L380,0)</f>
        <v>96.597052074825967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IFERROR(__xludf.DUMMYFUNCTION("IMPORTRANGE(""https://docs.google.com/spreadsheets/d/1XL5vhW3sbDhbH9Cz0tuDiY8C3ctxq1tqvaCgkFb8cCA/edit?usp=sharing"",""อุบลราชธานี!M278"")"),993520)</f>
        <v>993520</v>
      </c>
      <c r="O383" s="165">
        <f t="shared" ca="1" si="109"/>
        <v>96.597052074825967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IFERROR(__xludf.DUMMYFUNCTION("IMPORTRANGE(""https://docs.google.com/spreadsheets/d/1XL5vhW3sbDhbH9Cz0tuDiY8C3ctxq1tqvaCgkFb8cCA/edit?usp=sharing"",""อุบลราชธานี!M280"")"),993520)</f>
        <v>993520</v>
      </c>
      <c r="O385" s="169">
        <f t="shared" ca="1" si="109"/>
        <v>96.597052074825967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IFERROR(__xludf.DUMMYFUNCTION("IMPORTRANGE(""https://docs.google.com/spreadsheets/d/1XL5vhW3sbDhbH9Cz0tuDiY8C3ctxq1tqvaCgkFb8cCA/edit?usp=sharing"",""อุบลราชธานี!M283"")"),121000)</f>
        <v>121000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IFERROR(__xludf.DUMMYFUNCTION("IMPORTRANGE(""https://docs.google.com/spreadsheets/d/1XL5vhW3sbDhbH9Cz0tuDiY8C3ctxq1tqvaCgkFb8cCA/edit?usp=sharing"",""อุบลราชธานี!M330"")"),144000)</f>
        <v>144000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IFERROR(__xludf.DUMMYFUNCTION("IMPORTRANGE(""https://docs.google.com/spreadsheets/d/1XL5vhW3sbDhbH9Cz0tuDiY8C3ctxq1tqvaCgkFb8cCA/edit?usp=sharing"",""อุบลราชธานี!M332"")"),144000)</f>
        <v>144000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IFERROR(__xludf.DUMMYFUNCTION("IMPORTRANGE(""https://docs.google.com/spreadsheets/d/1XL5vhW3sbDhbH9Cz0tuDiY8C3ctxq1tqvaCgkFb8cCA/edit?usp=sharing"",""อุบลราชธานี!M334"")"),144000)</f>
        <v>144000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IFERROR(__xludf.DUMMYFUNCTION("IMPORTRANGE(""https://docs.google.com/spreadsheets/d/1XL5vhW3sbDhbH9Cz0tuDiY8C3ctxq1tqvaCgkFb8cCA/edit?usp=sharing"",""อุบลราชธานี!M335"")"),88200)</f>
        <v>88200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IFERROR(__xludf.DUMMYFUNCTION("IMPORTRANGE(""https://docs.google.com/spreadsheets/d/1XL5vhW3sbDhbH9Cz0tuDiY8C3ctxq1tqvaCgkFb8cCA/edit?usp=sharing"",""อุบลราชธานี!J350"")"),44577)</f>
        <v>44577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IFERROR(__xludf.DUMMYFUNCTION("IMPORTRANGE(""https://docs.google.com/spreadsheets/d/1XL5vhW3sbDhbH9Cz0tuDiY8C3ctxq1tqvaCgkFb8cCA/edit?usp=sharing"",""อุบลราชธานี!L350"")"),473475)</f>
        <v>473475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IFERROR(__xludf.DUMMYFUNCTION("IMPORTRANGE(""https://docs.google.com/spreadsheets/d/1XL5vhW3sbDhbH9Cz0tuDiY8C3ctxq1tqvaCgkFb8cCA/edit?usp=sharing"",""อุบลราชธานี!M350"")"),459570)</f>
        <v>459570</v>
      </c>
      <c r="O455" s="373">
        <f t="shared" ref="O455:O459" ca="1" si="116">+IF(L455&gt;0,N455*100/L455,0)</f>
        <v>97.063202914620618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IFERROR(__xludf.DUMMYFUNCTION("IMPORTRANGE(""https://docs.google.com/spreadsheets/d/1XL5vhW3sbDhbH9Cz0tuDiY8C3ctxq1tqvaCgkFb8cCA/edit?usp=sharing"",""อุบลราชธานี!L352"")"),473475)</f>
        <v>473475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IFERROR(__xludf.DUMMYFUNCTION("IMPORTRANGE(""https://docs.google.com/spreadsheets/d/1XL5vhW3sbDhbH9Cz0tuDiY8C3ctxq1tqvaCgkFb8cCA/edit?usp=sharing"",""อุบลราชธานี!M352"")"),459570)</f>
        <v>459570</v>
      </c>
      <c r="O457" s="169">
        <f t="shared" ca="1" si="116"/>
        <v>97.063202914620618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IFERROR(__xludf.DUMMYFUNCTION("IMPORTRANGE(""https://docs.google.com/spreadsheets/d/1XL5vhW3sbDhbH9Cz0tuDiY8C3ctxq1tqvaCgkFb8cCA/edit?usp=sharing"",""อุบลราชธานี!L354"")"),473475)</f>
        <v>473475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IFERROR(__xludf.DUMMYFUNCTION("IMPORTRANGE(""https://docs.google.com/spreadsheets/d/1XL5vhW3sbDhbH9Cz0tuDiY8C3ctxq1tqvaCgkFb8cCA/edit?usp=sharing"",""อุบลราชธานี!M354"")"),459570)</f>
        <v>459570</v>
      </c>
      <c r="O459" s="169">
        <f t="shared" ca="1" si="116"/>
        <v>97.063202914620618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IFERROR(__xludf.DUMMYFUNCTION("IMPORTRANGE(""https://docs.google.com/spreadsheets/d/1XL5vhW3sbDhbH9Cz0tuDiY8C3ctxq1tqvaCgkFb8cCA/edit?usp=sharing"",""อุบลราชธานี!M357"")"),118095)</f>
        <v>118095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IFERROR(__xludf.DUMMYFUNCTION("IMPORTRANGE(""https://docs.google.com/spreadsheets/d/1XL5vhW3sbDhbH9Cz0tuDiY8C3ctxq1tqvaCgkFb8cCA/edit?usp=sharing"",""อุบลราชธานี!M358"")"),341475)</f>
        <v>341475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IFERROR(__xludf.DUMMYFUNCTION("IMPORTRANGE(""https://docs.google.com/spreadsheets/d/1XL5vhW3sbDhbH9Cz0tuDiY8C3ctxq1tqvaCgkFb8cCA/edit?usp=sharing"",""อุบลราชธานี!J359"")"),44577)</f>
        <v>44577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IFERROR(__xludf.DUMMYFUNCTION("IMPORTRANGE(""https://docs.google.com/spreadsheets/d/1XL5vhW3sbDhbH9Cz0tuDiY8C3ctxq1tqvaCgkFb8cCA/edit?usp=sharing"",""อุบลราชธานี!J362"")"),40283)</f>
        <v>40283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IFERROR(__xludf.DUMMYFUNCTION("IMPORTRANGE(""https://docs.google.com/spreadsheets/d/1XL5vhW3sbDhbH9Cz0tuDiY8C3ctxq1tqvaCgkFb8cCA/edit?usp=sharing"",""อุบลราชธานี!J363"")"),5411)</f>
        <v>5411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IFERROR(__xludf.DUMMYFUNCTION("IMPORTRANGE(""https://docs.google.com/spreadsheets/d/1XL5vhW3sbDhbH9Cz0tuDiY8C3ctxq1tqvaCgkFb8cCA/edit?usp=sharing"",""อุบลราชธานี!J364"")"),2946)</f>
        <v>2946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IFERROR(__xludf.DUMMYFUNCTION("IMPORTRANGE(""https://docs.google.com/spreadsheets/d/1XL5vhW3sbDhbH9Cz0tuDiY8C3ctxq1tqvaCgkFb8cCA/edit?usp=sharing"",""อุบลราชธานี!J365"")"),279)</f>
        <v>279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IFERROR(__xludf.DUMMYFUNCTION("IMPORTRANGE(""https://docs.google.com/spreadsheets/d/1XL5vhW3sbDhbH9Cz0tuDiY8C3ctxq1tqvaCgkFb8cCA/edit?usp=sharing"",""อุบลราชธานี!J366"")"),1348)</f>
        <v>1348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IFERROR(__xludf.DUMMYFUNCTION("IMPORTRANGE(""https://docs.google.com/spreadsheets/d/1XL5vhW3sbDhbH9Cz0tuDiY8C3ctxq1tqvaCgkFb8cCA/edit?usp=sharing"",""อุบลราชธานี!J367"")"),126)</f>
        <v>126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IFERROR(__xludf.DUMMYFUNCTION("IMPORTRANGE(""https://docs.google.com/spreadsheets/d/1XL5vhW3sbDhbH9Cz0tuDiY8C3ctxq1tqvaCgkFb8cCA/edit?usp=sharing"",""อุบลราชธานี!J370"")"),40283)</f>
        <v>40283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IFERROR(__xludf.DUMMYFUNCTION("IMPORTRANGE(""https://docs.google.com/spreadsheets/d/1XL5vhW3sbDhbH9Cz0tuDiY8C3ctxq1tqvaCgkFb8cCA/edit?usp=sharing"",""อุบลราชธานี!J371"")"),5411)</f>
        <v>5411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IFERROR(__xludf.DUMMYFUNCTION("IMPORTRANGE(""https://docs.google.com/spreadsheets/d/1XL5vhW3sbDhbH9Cz0tuDiY8C3ctxq1tqvaCgkFb8cCA/edit?usp=sharing"",""อุบลราชธานี!J372"")"),2946)</f>
        <v>2946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IFERROR(__xludf.DUMMYFUNCTION("IMPORTRANGE(""https://docs.google.com/spreadsheets/d/1XL5vhW3sbDhbH9Cz0tuDiY8C3ctxq1tqvaCgkFb8cCA/edit?usp=sharing"",""อุบลราชธานี!J373"")"),279)</f>
        <v>279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IFERROR(__xludf.DUMMYFUNCTION("IMPORTRANGE(""https://docs.google.com/spreadsheets/d/1XL5vhW3sbDhbH9Cz0tuDiY8C3ctxq1tqvaCgkFb8cCA/edit?usp=sharing"",""อุบลราชธานี!J374"")"),1348)</f>
        <v>1348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IFERROR(__xludf.DUMMYFUNCTION("IMPORTRANGE(""https://docs.google.com/spreadsheets/d/1XL5vhW3sbDhbH9Cz0tuDiY8C3ctxq1tqvaCgkFb8cCA/edit?usp=sharing"",""อุบลราชธานี!J375"")"),126)</f>
        <v>126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IFERROR(__xludf.DUMMYFUNCTION("IMPORTRANGE(""https://docs.google.com/spreadsheets/d/1XL5vhW3sbDhbH9Cz0tuDiY8C3ctxq1tqvaCgkFb8cCA/edit?usp=sharing"",""อุบลราชธานี!J376"")"),44577)</f>
        <v>44577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IFERROR(__xludf.DUMMYFUNCTION("IMPORTRANGE(""https://docs.google.com/spreadsheets/d/1XL5vhW3sbDhbH9Cz0tuDiY8C3ctxq1tqvaCgkFb8cCA/edit?usp=sharing"",""อุบลราชธานี!J378"")"),41832)</f>
        <v>41832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IFERROR(__xludf.DUMMYFUNCTION("IMPORTRANGE(""https://docs.google.com/spreadsheets/d/1XL5vhW3sbDhbH9Cz0tuDiY8C3ctxq1tqvaCgkFb8cCA/edit?usp=sharing"",""อุบลราชธานี!J379"")"),5527)</f>
        <v>5527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IFERROR(__xludf.DUMMYFUNCTION("IMPORTRANGE(""https://docs.google.com/spreadsheets/d/1XL5vhW3sbDhbH9Cz0tuDiY8C3ctxq1tqvaCgkFb8cCA/edit?usp=sharing"",""อุบลราชธานี!J380"")"),626)</f>
        <v>626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IFERROR(__xludf.DUMMYFUNCTION("IMPORTRANGE(""https://docs.google.com/spreadsheets/d/1XL5vhW3sbDhbH9Cz0tuDiY8C3ctxq1tqvaCgkFb8cCA/edit?usp=sharing"",""อุบลราชธานี!J381"")"),99)</f>
        <v>99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IFERROR(__xludf.DUMMYFUNCTION("IMPORTRANGE(""https://docs.google.com/spreadsheets/d/1XL5vhW3sbDhbH9Cz0tuDiY8C3ctxq1tqvaCgkFb8cCA/edit?usp=sharing"",""อุบลราชธานี!J382"")"),1348)</f>
        <v>1348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IFERROR(__xludf.DUMMYFUNCTION("IMPORTRANGE(""https://docs.google.com/spreadsheets/d/1XL5vhW3sbDhbH9Cz0tuDiY8C3ctxq1tqvaCgkFb8cCA/edit?usp=sharing"",""อุบลราชธานี!J383"")"),126)</f>
        <v>126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IFERROR(__xludf.DUMMYFUNCTION("IMPORTRANGE(""https://docs.google.com/spreadsheets/d/1XL5vhW3sbDhbH9Cz0tuDiY8C3ctxq1tqvaCgkFb8cCA/edit?usp=sharing"",""อุบลราชธานี!J384"")"),1348)</f>
        <v>1348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IFERROR(__xludf.DUMMYFUNCTION("IMPORTRANGE(""https://docs.google.com/spreadsheets/d/1XL5vhW3sbDhbH9Cz0tuDiY8C3ctxq1tqvaCgkFb8cCA/edit?usp=sharing"",""อุบลราชธานี!J385"")"),126)</f>
        <v>126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IFERROR(__xludf.DUMMYFUNCTION("IMPORTRANGE(""https://docs.google.com/spreadsheets/d/1XL5vhW3sbDhbH9Cz0tuDiY8C3ctxq1tqvaCgkFb8cCA/edit?usp=sharing"",""อุบลราชธานี!J388"")"),771)</f>
        <v>771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IFERROR(__xludf.DUMMYFUNCTION("IMPORTRANGE(""https://docs.google.com/spreadsheets/d/1XL5vhW3sbDhbH9Cz0tuDiY8C3ctxq1tqvaCgkFb8cCA/edit?usp=sharing"",""อุบลราชธานี!J389"")"),64)</f>
        <v>64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IFERROR(__xludf.DUMMYFUNCTION("IMPORTRANGE(""https://docs.google.com/spreadsheets/d/1XL5vhW3sbDhbH9Cz0tuDiY8C3ctxq1tqvaCgkFb8cCA/edit?usp=sharing"",""อุบลราชธานี!J392"")"),1367)</f>
        <v>1367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IFERROR(__xludf.DUMMYFUNCTION("IMPORTRANGE(""https://docs.google.com/spreadsheets/d/1XL5vhW3sbDhbH9Cz0tuDiY8C3ctxq1tqvaCgkFb8cCA/edit?usp=sharing"",""อุบลราชธานี!J393"")"),1367)</f>
        <v>1367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IFERROR(__xludf.DUMMYFUNCTION("IMPORTRANGE(""https://docs.google.com/spreadsheets/d/1XL5vhW3sbDhbH9Cz0tuDiY8C3ctxq1tqvaCgkFb8cCA/edit?usp=sharing"",""อุบลราชธานี!J394"")"),279)</f>
        <v>279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IFERROR(__xludf.DUMMYFUNCTION("IMPORTRANGE(""https://docs.google.com/spreadsheets/d/1XL5vhW3sbDhbH9Cz0tuDiY8C3ctxq1tqvaCgkFb8cCA/edit?usp=sharing"",""อุบลราชธานี!J395"")"),1177)</f>
        <v>1177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IFERROR(__xludf.DUMMYFUNCTION("IMPORTRANGE(""https://docs.google.com/spreadsheets/d/1XL5vhW3sbDhbH9Cz0tuDiY8C3ctxq1tqvaCgkFb8cCA/edit?usp=sharing"",""อุบลราชธานี!J396"")"),231)</f>
        <v>231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IFERROR(__xludf.DUMMYFUNCTION("IMPORTRANGE(""https://docs.google.com/spreadsheets/d/1XL5vhW3sbDhbH9Cz0tuDiY8C3ctxq1tqvaCgkFb8cCA/edit?usp=sharing"",""อุบลราชธานี!J397"")"),1174)</f>
        <v>1174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IFERROR(__xludf.DUMMYFUNCTION("IMPORTRANGE(""https://docs.google.com/spreadsheets/d/1XL5vhW3sbDhbH9Cz0tuDiY8C3ctxq1tqvaCgkFb8cCA/edit?usp=sharing"",""อุบลราชธานี!J398"")"),230)</f>
        <v>230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IFERROR(__xludf.DUMMYFUNCTION("IMPORTRANGE(""https://docs.google.com/spreadsheets/d/1XL5vhW3sbDhbH9Cz0tuDiY8C3ctxq1tqvaCgkFb8cCA/edit?usp=sharing"",""อุบลราชธานี!J401"")"),3)</f>
        <v>3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IFERROR(__xludf.DUMMYFUNCTION("IMPORTRANGE(""https://docs.google.com/spreadsheets/d/1XL5vhW3sbDhbH9Cz0tuDiY8C3ctxq1tqvaCgkFb8cCA/edit?usp=sharing"",""อุบลราชธานี!J402"")"),1)</f>
        <v>1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IFERROR(__xludf.DUMMYFUNCTION("IMPORTRANGE(""https://docs.google.com/spreadsheets/d/1XL5vhW3sbDhbH9Cz0tuDiY8C3ctxq1tqvaCgkFb8cCA/edit?usp=sharing"",""อุบลราชธานี!J403"")"),190)</f>
        <v>190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IFERROR(__xludf.DUMMYFUNCTION("IMPORTRANGE(""https://docs.google.com/spreadsheets/d/1XL5vhW3sbDhbH9Cz0tuDiY8C3ctxq1tqvaCgkFb8cCA/edit?usp=sharing"",""อุบลราชธานี!J404"")"),48)</f>
        <v>48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IFERROR(__xludf.DUMMYFUNCTION("IMPORTRANGE(""https://docs.google.com/spreadsheets/d/1XL5vhW3sbDhbH9Cz0tuDiY8C3ctxq1tqvaCgkFb8cCA/edit?usp=sharing"",""อุบลราชธานี!J405"")"),190)</f>
        <v>190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IFERROR(__xludf.DUMMYFUNCTION("IMPORTRANGE(""https://docs.google.com/spreadsheets/d/1XL5vhW3sbDhbH9Cz0tuDiY8C3ctxq1tqvaCgkFb8cCA/edit?usp=sharing"",""อุบลราชธานี!J406"")"),48)</f>
        <v>48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IFERROR(__xludf.DUMMYFUNCTION("IMPORTRANGE(""https://docs.google.com/spreadsheets/d/1XL5vhW3sbDhbH9Cz0tuDiY8C3ctxq1tqvaCgkFb8cCA/edit?usp=sharing"",""อุบลราชธานี!J418"")"),294)</f>
        <v>294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IFERROR(__xludf.DUMMYFUNCTION("IMPORTRANGE(""https://docs.google.com/spreadsheets/d/1XL5vhW3sbDhbH9Cz0tuDiY8C3ctxq1tqvaCgkFb8cCA/edit?usp=sharing"",""อุบลราชธานี!J419"")"),23)</f>
        <v>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IFERROR(__xludf.DUMMYFUNCTION("IMPORTRANGE(""https://docs.google.com/spreadsheets/d/1XL5vhW3sbDhbH9Cz0tuDiY8C3ctxq1tqvaCgkFb8cCA/edit?usp=sharing"",""อุบลราชธานี!I420"")"),294)</f>
        <v>294</v>
      </c>
      <c r="J525" s="285">
        <f ca="1">IFERROR(__xludf.DUMMYFUNCTION("IMPORTRANGE(""https://docs.google.com/spreadsheets/d/1XL5vhW3sbDhbH9Cz0tuDiY8C3ctxq1tqvaCgkFb8cCA/edit?usp=sharing"",""อุบลราชธานี!J420"")"),294)</f>
        <v>294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IFERROR(__xludf.DUMMYFUNCTION("IMPORTRANGE(""https://docs.google.com/spreadsheets/d/1XL5vhW3sbDhbH9Cz0tuDiY8C3ctxq1tqvaCgkFb8cCA/edit?usp=sharing"",""อุบลราชธานี!I421"")"),23)</f>
        <v>23</v>
      </c>
      <c r="J526" s="285">
        <f ca="1">IFERROR(__xludf.DUMMYFUNCTION("IMPORTRANGE(""https://docs.google.com/spreadsheets/d/1XL5vhW3sbDhbH9Cz0tuDiY8C3ctxq1tqvaCgkFb8cCA/edit?usp=sharing"",""อุบลราชธานี!J421"")"),23)</f>
        <v>23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IFERROR(__xludf.DUMMYFUNCTION("IMPORTRANGE(""https://docs.google.com/spreadsheets/d/1XL5vhW3sbDhbH9Cz0tuDiY8C3ctxq1tqvaCgkFb8cCA/edit?usp=sharing"",""อุบลราชธานี!J422"")"),169)</f>
        <v>169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IFERROR(__xludf.DUMMYFUNCTION("IMPORTRANGE(""https://docs.google.com/spreadsheets/d/1XL5vhW3sbDhbH9Cz0tuDiY8C3ctxq1tqvaCgkFb8cCA/edit?usp=sharing"",""อุบลราชธานี!J424"")"),125)</f>
        <v>125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IFERROR(__xludf.DUMMYFUNCTION("IMPORTRANGE(""https://docs.google.com/spreadsheets/d/1XL5vhW3sbDhbH9Cz0tuDiY8C3ctxq1tqvaCgkFb8cCA/edit?usp=sharing"",""อุบลราชธานี!J425"")"),14)</f>
        <v>14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IFERROR(__xludf.DUMMYFUNCTION("IMPORTRANGE(""https://docs.google.com/spreadsheets/d/1XL5vhW3sbDhbH9Cz0tuDiY8C3ctxq1tqvaCgkFb8cCA/edit?usp=sharing"",""อุบลราชธานี!J446"")"),5075)</f>
        <v>5075</v>
      </c>
      <c r="K551" s="411">
        <f ca="1">IF(I551&gt;0,J551*100/I551,0)</f>
        <v>101.5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IFERROR(__xludf.DUMMYFUNCTION("IMPORTRANGE(""https://docs.google.com/spreadsheets/d/1XL5vhW3sbDhbH9Cz0tuDiY8C3ctxq1tqvaCgkFb8cCA/edit?usp=sharing"",""อุบลราชธานี!M446"")"),320000)</f>
        <v>320000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IFERROR(__xludf.DUMMYFUNCTION("IMPORTRANGE(""https://docs.google.com/spreadsheets/d/1XL5vhW3sbDhbH9Cz0tuDiY8C3ctxq1tqvaCgkFb8cCA/edit?usp=sharing"",""อุบลราชธานี!M448"")"),320000)</f>
        <v>320000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IFERROR(__xludf.DUMMYFUNCTION("IMPORTRANGE(""https://docs.google.com/spreadsheets/d/1XL5vhW3sbDhbH9Cz0tuDiY8C3ctxq1tqvaCgkFb8cCA/edit?usp=sharing"",""อุบลราชธานี!M450"")"),320000)</f>
        <v>320000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IFERROR(__xludf.DUMMYFUNCTION("IMPORTRANGE(""https://docs.google.com/spreadsheets/d/1XL5vhW3sbDhbH9Cz0tuDiY8C3ctxq1tqvaCgkFb8cCA/edit?usp=sharing"",""อุบลราชธานี!M454"")"),185829)</f>
        <v>185829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IFERROR(__xludf.DUMMYFUNCTION("IMPORTRANGE(""https://docs.google.com/spreadsheets/d/1XL5vhW3sbDhbH9Cz0tuDiY8C3ctxq1tqvaCgkFb8cCA/edit?usp=sharing"",""อุบลราชธานี!J455"")"),5075)</f>
        <v>5075</v>
      </c>
      <c r="K560" s="225">
        <f t="shared" ref="K560:K561" ca="1" si="121">IF(I560&gt;0,J560*100/I560,0)</f>
        <v>101.5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IFERROR(__xludf.DUMMYFUNCTION("IMPORTRANGE(""https://docs.google.com/spreadsheets/d/1XL5vhW3sbDhbH9Cz0tuDiY8C3ctxq1tqvaCgkFb8cCA/edit?usp=sharing"",""อุบลราชธานี!J456"")"),381)</f>
        <v>381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IFERROR(__xludf.DUMMYFUNCTION("IMPORTRANGE(""https://docs.google.com/spreadsheets/d/1XL5vhW3sbDhbH9Cz0tuDiY8C3ctxq1tqvaCgkFb8cCA/edit?usp=sharing"",""อุบลราชธานี!J459"")"),17903)</f>
        <v>17903</v>
      </c>
      <c r="K564" s="372">
        <f ca="1">IF(I564&gt;0,J564*100/I564,0)</f>
        <v>248.65277777777777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IFERROR(__xludf.DUMMYFUNCTION("IMPORTRANGE(""https://docs.google.com/spreadsheets/d/1XL5vhW3sbDhbH9Cz0tuDiY8C3ctxq1tqvaCgkFb8cCA/edit?usp=sharing"",""อุบลราชธานี!M459"")"),194667)</f>
        <v>194667</v>
      </c>
      <c r="O564" s="373">
        <f t="shared" ref="O564:O568" ca="1" si="122">+IF(L564&gt;0,N564*100/L564,0)</f>
        <v>98.715517241379317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IFERROR(__xludf.DUMMYFUNCTION("IMPORTRANGE(""https://docs.google.com/spreadsheets/d/1XL5vhW3sbDhbH9Cz0tuDiY8C3ctxq1tqvaCgkFb8cCA/edit?usp=sharing"",""อุบลราชธานี!M461"")"),194667)</f>
        <v>194667</v>
      </c>
      <c r="O566" s="169">
        <f t="shared" ca="1" si="122"/>
        <v>98.715517241379317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IFERROR(__xludf.DUMMYFUNCTION("IMPORTRANGE(""https://docs.google.com/spreadsheets/d/1XL5vhW3sbDhbH9Cz0tuDiY8C3ctxq1tqvaCgkFb8cCA/edit?usp=sharing"",""อุบลราชธานี!M463"")"),194667)</f>
        <v>194667</v>
      </c>
      <c r="O568" s="169">
        <f t="shared" ca="1" si="122"/>
        <v>98.715517241379317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IFERROR(__xludf.DUMMYFUNCTION("IMPORTRANGE(""https://docs.google.com/spreadsheets/d/1XL5vhW3sbDhbH9Cz0tuDiY8C3ctxq1tqvaCgkFb8cCA/edit?usp=sharing"",""อุบลราชธานี!M467"")"),98200)</f>
        <v>98200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IFERROR(__xludf.DUMMYFUNCTION("IMPORTRANGE(""https://docs.google.com/spreadsheets/d/1XL5vhW3sbDhbH9Cz0tuDiY8C3ctxq1tqvaCgkFb8cCA/edit?usp=sharing"",""อุบลราชธานี!J468"")"),17903)</f>
        <v>17903</v>
      </c>
      <c r="K573" s="202">
        <f ca="1">IF(I573&gt;0,J573*100/I573,0)</f>
        <v>248.65277777777777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IFERROR(__xludf.DUMMYFUNCTION("IMPORTRANGE(""https://docs.google.com/spreadsheets/d/1XL5vhW3sbDhbH9Cz0tuDiY8C3ctxq1tqvaCgkFb8cCA/edit?usp=sharing"",""อุบลราชธานี!J472"")"),16029)</f>
        <v>16029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IFERROR(__xludf.DUMMYFUNCTION("IMPORTRANGE(""https://docs.google.com/spreadsheets/d/1XL5vhW3sbDhbH9Cz0tuDiY8C3ctxq1tqvaCgkFb8cCA/edit?usp=sharing"",""อุบลราชธานี!J474"")"),1308)</f>
        <v>1308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IFERROR(__xludf.DUMMYFUNCTION("IMPORTRANGE(""https://docs.google.com/spreadsheets/d/1XL5vhW3sbDhbH9Cz0tuDiY8C3ctxq1tqvaCgkFb8cCA/edit?usp=sharing"",""อุบลราชธานี!J475"")"),135)</f>
        <v>135</v>
      </c>
      <c r="K580" s="372">
        <f ca="1">IF(I580&gt;0,J580*100/I580,0)</f>
        <v>135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IFERROR(__xludf.DUMMYFUNCTION("IMPORTRANGE(""https://docs.google.com/spreadsheets/d/1XL5vhW3sbDhbH9Cz0tuDiY8C3ctxq1tqvaCgkFb8cCA/edit?usp=sharing"",""อุบลราชธานี!M475"")"),387934)</f>
        <v>387934</v>
      </c>
      <c r="O580" s="373">
        <f t="shared" ref="O580:O584" ca="1" si="124">+IF(L580&gt;0,N580*100/L580,0)</f>
        <v>99.444757754421943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IFERROR(__xludf.DUMMYFUNCTION("IMPORTRANGE(""https://docs.google.com/spreadsheets/d/1XL5vhW3sbDhbH9Cz0tuDiY8C3ctxq1tqvaCgkFb8cCA/edit?usp=sharing"",""อุบลราชธานี!M477"")"),387934)</f>
        <v>387934</v>
      </c>
      <c r="O582" s="169">
        <f t="shared" ca="1" si="124"/>
        <v>99.444757754421943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IFERROR(__xludf.DUMMYFUNCTION("IMPORTRANGE(""https://docs.google.com/spreadsheets/d/1XL5vhW3sbDhbH9Cz0tuDiY8C3ctxq1tqvaCgkFb8cCA/edit?usp=sharing"",""อุบลราชธานี!M479"")"),387934)</f>
        <v>387934</v>
      </c>
      <c r="O584" s="169">
        <f t="shared" ca="1" si="124"/>
        <v>99.444757754421943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IFERROR(__xludf.DUMMYFUNCTION("IMPORTRANGE(""https://docs.google.com/spreadsheets/d/1XL5vhW3sbDhbH9Cz0tuDiY8C3ctxq1tqvaCgkFb8cCA/edit?usp=sharing"",""อุบลราชธานี!M482"")"),129834)</f>
        <v>129834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IFERROR(__xludf.DUMMYFUNCTION("IMPORTRANGE(""https://docs.google.com/spreadsheets/d/1XL5vhW3sbDhbH9Cz0tuDiY8C3ctxq1tqvaCgkFb8cCA/edit?usp=sharing"",""อุบลราชธานี!M483"")"),258100)</f>
        <v>258100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IFERROR(__xludf.DUMMYFUNCTION("IMPORTRANGE(""https://docs.google.com/spreadsheets/d/1XL5vhW3sbDhbH9Cz0tuDiY8C3ctxq1tqvaCgkFb8cCA/edit?usp=sharing"",""อุบลราชธานี!J484"")"),141)</f>
        <v>141</v>
      </c>
      <c r="K589" s="163">
        <f t="shared" ref="K589:K596" ca="1" si="125">IF(I589&gt;0,J589*100/I589,0)</f>
        <v>141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IFERROR(__xludf.DUMMYFUNCTION("IMPORTRANGE(""https://docs.google.com/spreadsheets/d/1XL5vhW3sbDhbH9Cz0tuDiY8C3ctxq1tqvaCgkFb8cCA/edit?usp=sharing"",""อุบลราชธานี!J485"")"),61.55)</f>
        <v>61.55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IFERROR(__xludf.DUMMYFUNCTION("IMPORTRANGE(""https://docs.google.com/spreadsheets/d/1XL5vhW3sbDhbH9Cz0tuDiY8C3ctxq1tqvaCgkFb8cCA/edit?usp=sharing"",""อุบลราชธานี!J486"")"),116)</f>
        <v>116</v>
      </c>
      <c r="K591" s="163">
        <f t="shared" ca="1" si="125"/>
        <v>116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IFERROR(__xludf.DUMMYFUNCTION("IMPORTRANGE(""https://docs.google.com/spreadsheets/d/1XL5vhW3sbDhbH9Cz0tuDiY8C3ctxq1tqvaCgkFb8cCA/edit?usp=sharing"",""อุบลราชธานี!J487"")"),49.91)</f>
        <v>49.91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IFERROR(__xludf.DUMMYFUNCTION("IMPORTRANGE(""https://docs.google.com/spreadsheets/d/1XL5vhW3sbDhbH9Cz0tuDiY8C3ctxq1tqvaCgkFb8cCA/edit?usp=sharing"",""อุบลราชธานี!J488"")"),127)</f>
        <v>127</v>
      </c>
      <c r="K593" s="163">
        <f t="shared" ca="1" si="125"/>
        <v>127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IFERROR(__xludf.DUMMYFUNCTION("IMPORTRANGE(""https://docs.google.com/spreadsheets/d/1XL5vhW3sbDhbH9Cz0tuDiY8C3ctxq1tqvaCgkFb8cCA/edit?usp=sharing"",""อุบลราชธานี!J489"")"),61.88)</f>
        <v>61.88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IFERROR(__xludf.DUMMYFUNCTION("IMPORTRANGE(""https://docs.google.com/spreadsheets/d/1XL5vhW3sbDhbH9Cz0tuDiY8C3ctxq1tqvaCgkFb8cCA/edit?usp=sharing"",""อุบลราชธานี!J490"")"),135)</f>
        <v>135</v>
      </c>
      <c r="K595" s="163">
        <f t="shared" ca="1" si="125"/>
        <v>135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IFERROR(__xludf.DUMMYFUNCTION("IMPORTRANGE(""https://docs.google.com/spreadsheets/d/1XL5vhW3sbDhbH9Cz0tuDiY8C3ctxq1tqvaCgkFb8cCA/edit?usp=sharing"",""อุบลราชธานี!J491"")"),66)</f>
        <v>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IFERROR(__xludf.DUMMYFUNCTION("IMPORTRANGE(""https://docs.google.com/spreadsheets/d/1XL5vhW3sbDhbH9Cz0tuDiY8C3ctxq1tqvaCgkFb8cCA/edit?usp=sharing"",""อุบลราชธานี!L492"")"),14520)</f>
        <v>14520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84.435261707988985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IFERROR(__xludf.DUMMYFUNCTION("IMPORTRANGE(""https://docs.google.com/spreadsheets/d/1XL5vhW3sbDhbH9Cz0tuDiY8C3ctxq1tqvaCgkFb8cCA/edit?usp=sharing"",""อุบลราชธานี!L494"")"),14520)</f>
        <v>14520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84.435261707988985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IFERROR(__xludf.DUMMYFUNCTION("IMPORTRANGE(""https://docs.google.com/spreadsheets/d/1XL5vhW3sbDhbH9Cz0tuDiY8C3ctxq1tqvaCgkFb8cCA/edit?usp=sharing"",""อุบลราชธานี!L496"")"),14520)</f>
        <v>14520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84.435261707988985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IFERROR(__xludf.DUMMYFUNCTION("IMPORTRANGE(""https://docs.google.com/spreadsheets/d/1XL5vhW3sbDhbH9Cz0tuDiY8C3ctxq1tqvaCgkFb8cCA/edit?usp=sharing"",""อุบลราชธานี!J523"")"),5970720.06)</f>
        <v>5970720.0599999996</v>
      </c>
      <c r="K628" s="343">
        <f t="shared" ref="K628:K635" ca="1" si="129">IF(I628&gt;0,J628*100/I628,0)</f>
        <v>112.74335288284456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IFERROR(__xludf.DUMMYFUNCTION("IMPORTRANGE(""https://docs.google.com/spreadsheets/d/1XL5vhW3sbDhbH9Cz0tuDiY8C3ctxq1tqvaCgkFb8cCA/edit?usp=sharing"",""อุบลราชธานี!J524"")"),272)</f>
        <v>272</v>
      </c>
      <c r="K629" s="343">
        <f t="shared" ca="1" si="129"/>
        <v>95.438596491228068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IFERROR(__xludf.DUMMYFUNCTION("IMPORTRANGE(""https://docs.google.com/spreadsheets/d/1XL5vhW3sbDhbH9Cz0tuDiY8C3ctxq1tqvaCgkFb8cCA/edit?usp=sharing"",""อุบลราชธานี!J525"")"),1036984.75)</f>
        <v>1036984.75</v>
      </c>
      <c r="K630" s="343">
        <f t="shared" ca="1" si="129"/>
        <v>23.419647355404933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IFERROR(__xludf.DUMMYFUNCTION("IMPORTRANGE(""https://docs.google.com/spreadsheets/d/1XL5vhW3sbDhbH9Cz0tuDiY8C3ctxq1tqvaCgkFb8cCA/edit?usp=sharing"",""อุบลราชธานี!J526"")"),121)</f>
        <v>121</v>
      </c>
      <c r="K631" s="343">
        <f t="shared" ca="1" si="129"/>
        <v>46.360153256704983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IFERROR(__xludf.DUMMYFUNCTION("IMPORTRANGE(""https://docs.google.com/spreadsheets/d/1XL5vhW3sbDhbH9Cz0tuDiY8C3ctxq1tqvaCgkFb8cCA/edit?usp=sharing"",""อุบลราชธานี!J527"")"),708331.48)</f>
        <v>708331.48</v>
      </c>
      <c r="K632" s="343">
        <f t="shared" ca="1" si="129"/>
        <v>210.7768763017304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IFERROR(__xludf.DUMMYFUNCTION("IMPORTRANGE(""https://docs.google.com/spreadsheets/d/1XL5vhW3sbDhbH9Cz0tuDiY8C3ctxq1tqvaCgkFb8cCA/edit?usp=sharing"",""อุบลราชธานี!J528"")"),215)</f>
        <v>215</v>
      </c>
      <c r="K633" s="343">
        <f t="shared" ca="1" si="129"/>
        <v>130.30303030303031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IFERROR(__xludf.DUMMYFUNCTION("IMPORTRANGE(""https://docs.google.com/spreadsheets/d/1XL5vhW3sbDhbH9Cz0tuDiY8C3ctxq1tqvaCgkFb8cCA/edit?usp=sharing"",""อุบลราชธานี!I529"")"),8010000)</f>
        <v>8010000</v>
      </c>
      <c r="J634" s="342">
        <f ca="1">IFERROR(__xludf.DUMMYFUNCTION("IMPORTRANGE(""https://docs.google.com/spreadsheets/d/1XL5vhW3sbDhbH9Cz0tuDiY8C3ctxq1tqvaCgkFb8cCA/edit?usp=sharing"",""อุบลราชธานี!J529"")"),8010000)</f>
        <v>8010000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IFERROR(__xludf.DUMMYFUNCTION("IMPORTRANGE(""https://docs.google.com/spreadsheets/d/1XL5vhW3sbDhbH9Cz0tuDiY8C3ctxq1tqvaCgkFb8cCA/edit?usp=sharing"",""อุบลราชธานี!I530"")"),196)</f>
        <v>196</v>
      </c>
      <c r="J635" s="505">
        <f ca="1">IFERROR(__xludf.DUMMYFUNCTION("IMPORTRANGE(""https://docs.google.com/spreadsheets/d/1XL5vhW3sbDhbH9Cz0tuDiY8C3ctxq1tqvaCgkFb8cCA/edit?usp=sharing"",""อุบลราชธานี!J530"")"),192)</f>
        <v>192</v>
      </c>
      <c r="K635" s="487">
        <f t="shared" ca="1" si="129"/>
        <v>97.959183673469383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IFERROR(__xludf.DUMMYFUNCTION("IMPORTRANGE(""https://docs.google.com/spreadsheets/d/1XL5vhW3sbDhbH9Cz0tuDiY8C3ctxq1tqvaCgkFb8cCA/edit#gid=346597447"",""อุบลราชธานี!J543"")"),53.57)</f>
        <v>53.57</v>
      </c>
      <c r="K648" s="535">
        <f t="shared" ref="K648:K651" ca="1" si="131">IF(I648&gt;0,J648*100/I648,0)</f>
        <v>103.01923076923077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7289140.8599999994</v>
      </c>
      <c r="M8" s="23">
        <f t="shared" ca="1" si="0"/>
        <v>4572719.8599999994</v>
      </c>
      <c r="N8" s="23">
        <f t="shared" ca="1" si="0"/>
        <v>6709317.1599999992</v>
      </c>
      <c r="O8" s="22">
        <f t="shared" ref="O8:O16" ca="1" si="1">IF(L8&gt;0,N8*100/L8,0)</f>
        <v>92.045376661852572</v>
      </c>
      <c r="P8" s="22">
        <f t="shared" ref="P8:P16" ca="1" si="2">IF(M8&gt;0,N8*100/M8,0)</f>
        <v>146.72486759335393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7289140.8599999994</v>
      </c>
      <c r="M10" s="30">
        <f t="shared" ca="1" si="4"/>
        <v>4572719.8599999994</v>
      </c>
      <c r="N10" s="30">
        <f t="shared" ca="1" si="4"/>
        <v>6709317.1599999992</v>
      </c>
      <c r="O10" s="29">
        <f t="shared" ca="1" si="1"/>
        <v>92.045376661852572</v>
      </c>
      <c r="P10" s="29">
        <f t="shared" ca="1" si="2"/>
        <v>146.72486759335393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7021840.8599999994</v>
      </c>
      <c r="M12" s="38">
        <f t="shared" ca="1" si="6"/>
        <v>4305419.8599999994</v>
      </c>
      <c r="N12" s="38">
        <f t="shared" ca="1" si="6"/>
        <v>6442017.1599999992</v>
      </c>
      <c r="O12" s="38">
        <f t="shared" ca="1" si="1"/>
        <v>91.742568486520781</v>
      </c>
      <c r="P12" s="38">
        <f t="shared" ca="1" si="2"/>
        <v>149.62575937948128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2771213.86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4250627</v>
      </c>
      <c r="M14" s="38">
        <f t="shared" si="8"/>
        <v>0</v>
      </c>
      <c r="N14" s="38">
        <f t="shared" ca="1" si="8"/>
        <v>2136597.2999999998</v>
      </c>
      <c r="O14" s="38">
        <f t="shared" ca="1" si="1"/>
        <v>50.265462013015956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267300</v>
      </c>
      <c r="M16" s="38">
        <f t="shared" ca="1" si="10"/>
        <v>267300</v>
      </c>
      <c r="N16" s="38">
        <f t="shared" ca="1" si="10"/>
        <v>267300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4572719.8599999994</v>
      </c>
      <c r="M18" s="23">
        <f t="shared" ca="1" si="11"/>
        <v>4572719.8599999994</v>
      </c>
      <c r="N18" s="23">
        <f t="shared" ca="1" si="11"/>
        <v>4572719.8599999994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4572719.8599999994</v>
      </c>
      <c r="M20" s="30">
        <f t="shared" ca="1" si="15"/>
        <v>4572719.8599999994</v>
      </c>
      <c r="N20" s="30">
        <f t="shared" ca="1" si="15"/>
        <v>4572719.8599999994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4305419.8599999994</v>
      </c>
      <c r="M22" s="41">
        <f t="shared" ca="1" si="18"/>
        <v>4305419.8599999994</v>
      </c>
      <c r="N22" s="38">
        <f t="shared" ca="1" si="18"/>
        <v>4305419.8599999994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2771213.86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1534206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267300</v>
      </c>
      <c r="M26" s="49">
        <f t="shared" ca="1" si="22"/>
        <v>267300</v>
      </c>
      <c r="N26" s="49">
        <f t="shared" ca="1" si="22"/>
        <v>267300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2716421</v>
      </c>
      <c r="M28" s="23">
        <f t="shared" si="23"/>
        <v>0</v>
      </c>
      <c r="N28" s="23">
        <f t="shared" ca="1" si="23"/>
        <v>2136597.2999999998</v>
      </c>
      <c r="O28" s="22">
        <f t="shared" ref="O28:O30" ca="1" si="24">IF(L28&gt;0,N28*100/L28,0)</f>
        <v>78.654866090344598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2716421</v>
      </c>
      <c r="M30" s="30">
        <f t="shared" si="27"/>
        <v>0</v>
      </c>
      <c r="N30" s="30">
        <f t="shared" ca="1" si="27"/>
        <v>2136597.2999999998</v>
      </c>
      <c r="O30" s="29">
        <f t="shared" ca="1" si="24"/>
        <v>78.654866090344598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2716421</v>
      </c>
      <c r="M32" s="38">
        <f t="shared" si="30"/>
        <v>0</v>
      </c>
      <c r="N32" s="38">
        <f t="shared" ca="1" si="30"/>
        <v>2136597.2999999998</v>
      </c>
      <c r="O32" s="38">
        <f t="shared" ca="1" si="29"/>
        <v>78.654866090344598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2716421</v>
      </c>
      <c r="M34" s="38">
        <f t="shared" si="32"/>
        <v>0</v>
      </c>
      <c r="N34" s="38">
        <f t="shared" ca="1" si="32"/>
        <v>2136597.2999999998</v>
      </c>
      <c r="O34" s="38">
        <f t="shared" ca="1" si="29"/>
        <v>78.654866090344598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4572719.8599999994</v>
      </c>
      <c r="M37" s="54">
        <f t="shared" ca="1" si="33"/>
        <v>4572719.8599999994</v>
      </c>
      <c r="N37" s="54">
        <f t="shared" ca="1" si="33"/>
        <v>4572719.8599999994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921863.86</v>
      </c>
      <c r="M41" s="78">
        <f t="shared" ca="1" si="34"/>
        <v>921863.86</v>
      </c>
      <c r="N41" s="78">
        <f t="shared" ca="1" si="34"/>
        <v>921863.86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921863.86</v>
      </c>
      <c r="M43" s="78">
        <f t="shared" ca="1" si="38"/>
        <v>921863.86</v>
      </c>
      <c r="N43" s="78">
        <f t="shared" ca="1" si="38"/>
        <v>921863.86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903963.86</v>
      </c>
      <c r="M45" s="49">
        <f ca="1">IFERROR(__xludf.DUMMYFUNCTION("IMPORTRANGE(""https://docs.google.com/spreadsheets/d/1Yj_ptqi66GCucihVvJfMjLAmec39IyEx_6qawtMGysU/edit?usp=sharing"",""สบก!Q39"")"),903963.86)</f>
        <v>903963.86</v>
      </c>
      <c r="N45" s="49">
        <f ca="1">IFERROR(__xludf.DUMMYFUNCTION("IMPORTRANGE(""https://docs.google.com/spreadsheets/d/1Yj_ptqi66GCucihVvJfMjLAmec39IyEx_6qawtMGysU/edit?usp=sharing"",""สบก!R39"")"),903963.86)</f>
        <v>903963.86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IFERROR(__xludf.DUMMYFUNCTION("IMPORTRANGE(""https://docs.google.com/spreadsheets/d/1Yj_ptqi66GCucihVvJfMjLAmec39IyEx_6qawtMGysU/edit?usp=sharing"",""สบก!M39"")"),903963.86)</f>
        <v>903963.86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IFERROR(__xludf.DUMMYFUNCTION("IMPORTRANGE(""https://docs.google.com/spreadsheets/d/1Yj_ptqi66GCucihVvJfMjLAmec39IyEx_6qawtMGysU/edit?usp=sharing"",""สบก!O39"")"),17900)</f>
        <v>17900</v>
      </c>
      <c r="M49" s="49">
        <f ca="1">L49</f>
        <v>17900</v>
      </c>
      <c r="N49" s="49">
        <f ca="1">IFERROR(__xludf.DUMMYFUNCTION("IMPORTRANGE(""https://docs.google.com/spreadsheets/d/1Yj_ptqi66GCucihVvJfMjLAmec39IyEx_6qawtMGysU/edit?usp=sharing"",""สบก!S39"")"),17900)</f>
        <v>17900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896550</v>
      </c>
      <c r="M53" s="121">
        <f t="shared" ca="1" si="39"/>
        <v>896550</v>
      </c>
      <c r="N53" s="121">
        <f t="shared" ca="1" si="39"/>
        <v>896550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896550</v>
      </c>
      <c r="M55" s="121">
        <f t="shared" ca="1" si="43"/>
        <v>896550</v>
      </c>
      <c r="N55" s="121">
        <f t="shared" ca="1" si="43"/>
        <v>896550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896550</v>
      </c>
      <c r="M57" s="49">
        <f ca="1">IFERROR(__xludf.DUMMYFUNCTION("IMPORTRANGE(""https://docs.google.com/spreadsheets/d/1Yj_ptqi66GCucihVvJfMjLAmec39IyEx_6qawtMGysU/edit?usp=sharing"",""สบก!Z39"")"),896550)</f>
        <v>896550</v>
      </c>
      <c r="N57" s="49">
        <f ca="1">IFERROR(__xludf.DUMMYFUNCTION("IMPORTRANGE(""https://docs.google.com/spreadsheets/d/1Yj_ptqi66GCucihVvJfMjLAmec39IyEx_6qawtMGysU/edit?usp=sharing"",""สบก!AA39"")"),896550)</f>
        <v>896550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IFERROR(__xludf.DUMMYFUNCTION("IMPORTRANGE(""https://docs.google.com/spreadsheets/d/1Yj_ptqi66GCucihVvJfMjLAmec39IyEx_6qawtMGysU/edit?usp=sharing"",""สบก!V39"")"),896550)</f>
        <v>896550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1058920</v>
      </c>
      <c r="M66" s="152">
        <f t="shared" ca="1" si="45"/>
        <v>1058920</v>
      </c>
      <c r="N66" s="152">
        <f t="shared" ca="1" si="45"/>
        <v>1058920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1058920</v>
      </c>
      <c r="M68" s="157">
        <f t="shared" ca="1" si="49"/>
        <v>1058920</v>
      </c>
      <c r="N68" s="157">
        <f t="shared" ca="1" si="49"/>
        <v>1058920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918920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IFERROR(__xludf.DUMMYFUNCTION("IMPORTRANGE(""https://docs.google.com/spreadsheets/d/1Yj_ptqi66GCucihVvJfMjLAmec39IyEx_6qawtMGysU/edit?usp=sharing"",""สบก!AJ39"")"),918920)</f>
        <v>918920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IFERROR(__xludf.DUMMYFUNCTION("IMPORTRANGE(""https://docs.google.com/spreadsheets/d/1Yj_ptqi66GCucihVvJfMjLAmec39IyEx_6qawtMGysU/edit?usp=sharing"",""สบก!AF39"")"),448620)</f>
        <v>448620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3636</v>
      </c>
      <c r="M118" s="152">
        <f t="shared" ca="1" si="58"/>
        <v>3636</v>
      </c>
      <c r="N118" s="152">
        <f t="shared" ca="1" si="58"/>
        <v>3636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3636</v>
      </c>
      <c r="M120" s="157">
        <f t="shared" ca="1" si="62"/>
        <v>3636</v>
      </c>
      <c r="N120" s="157">
        <f t="shared" ca="1" si="62"/>
        <v>3636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3636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IFERROR(__xludf.DUMMYFUNCTION("IMPORTRANGE(""https://docs.google.com/spreadsheets/d/1Yj_ptqi66GCucihVvJfMjLAmec39IyEx_6qawtMGysU/edit?usp=sharing"",""สบก!BB39"")"),3636)</f>
        <v>3636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IFERROR(__xludf.DUMMYFUNCTION("IMPORTRANGE(""https://docs.google.com/spreadsheets/d/1Yj_ptqi66GCucihVvJfMjLAmec39IyEx_6qawtMGysU/edit?usp=sharing"",""สบก!AX39"")"),3636)</f>
        <v>3636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77000</v>
      </c>
      <c r="M140" s="152">
        <f t="shared" ca="1" si="64"/>
        <v>77000</v>
      </c>
      <c r="N140" s="152">
        <f t="shared" ca="1" si="64"/>
        <v>77000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77000</v>
      </c>
      <c r="M142" s="157">
        <f t="shared" ca="1" si="68"/>
        <v>77000</v>
      </c>
      <c r="N142" s="157">
        <f t="shared" ca="1" si="68"/>
        <v>77000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IFERROR(__xludf.DUMMYFUNCTION("IMPORTRANGE(""https://docs.google.com/spreadsheets/d/1Yj_ptqi66GCucihVvJfMjLAmec39IyEx_6qawtMGysU/edit?usp=sharing"",""สบก!BK39"")"),77000)</f>
        <v>77000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IFERROR(__xludf.DUMMYFUNCTION("IMPORTRANGE(""https://docs.google.com/spreadsheets/d/1Yj_ptqi66GCucihVvJfMjLAmec39IyEx_6qawtMGysU/edit?usp=sharing"",""สบก!BG39"")"),77000)</f>
        <v>77000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IFERROR(__xludf.DUMMYFUNCTION("IMPORTRANGE(""https://docs.google.com/spreadsheets/d/1XL5vhW3sbDhbH9Cz0tuDiY8C3ctxq1tqvaCgkFb8cCA/edit?usp=sharing"",""ขอนแก่น!J228"")"),909)</f>
        <v>909</v>
      </c>
      <c r="K328" s="318">
        <f ca="1">IF(I328&gt;0,J328*100/I328,0)</f>
        <v>113.625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1328500</v>
      </c>
      <c r="M329" s="152">
        <f t="shared" ca="1" si="98"/>
        <v>1328500</v>
      </c>
      <c r="N329" s="152">
        <f t="shared" ca="1" si="98"/>
        <v>1328500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1328500</v>
      </c>
      <c r="M331" s="157">
        <f t="shared" ca="1" si="102"/>
        <v>1328500</v>
      </c>
      <c r="N331" s="157">
        <f t="shared" ca="1" si="102"/>
        <v>1328500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1311500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IFERROR(__xludf.DUMMYFUNCTION("IMPORTRANGE(""https://docs.google.com/spreadsheets/d/1Yj_ptqi66GCucihVvJfMjLAmec39IyEx_6qawtMGysU/edit?usp=sharing"",""สบก!DM39"")"),1311500)</f>
        <v>1311500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IFERROR(__xludf.DUMMYFUNCTION("IMPORTRANGE(""https://docs.google.com/spreadsheets/d/1Yj_ptqi66GCucihVvJfMjLAmec39IyEx_6qawtMGysU/edit?usp=sharing"",""สบก!DI39"")"),811100)</f>
        <v>811100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IFERROR(__xludf.DUMMYFUNCTION("IMPORTRANGE(""https://docs.google.com/spreadsheets/d/1XL5vhW3sbDhbH9Cz0tuDiY8C3ctxq1tqvaCgkFb8cCA/edit?usp=sharing"",""ขอนแก่น!J234"")"),416)</f>
        <v>416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IFERROR(__xludf.DUMMYFUNCTION("IMPORTRANGE(""https://docs.google.com/spreadsheets/d/1XL5vhW3sbDhbH9Cz0tuDiY8C3ctxq1tqvaCgkFb8cCA/edit?usp=sharing"",""ขอนแก่น!J235"")"),3524.27)</f>
        <v>3524.27</v>
      </c>
      <c r="K340" s="343">
        <f t="shared" ca="1" si="103"/>
        <v>78.317111111111117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IFERROR(__xludf.DUMMYFUNCTION("IMPORTRANGE(""https://docs.google.com/spreadsheets/d/1XL5vhW3sbDhbH9Cz0tuDiY8C3ctxq1tqvaCgkFb8cCA/edit?usp=sharing"",""ขอนแก่น!J236"")"),957)</f>
        <v>957</v>
      </c>
      <c r="K341" s="343">
        <f t="shared" ca="1" si="103"/>
        <v>119.625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IFERROR(__xludf.DUMMYFUNCTION("IMPORTRANGE(""https://docs.google.com/spreadsheets/d/1XL5vhW3sbDhbH9Cz0tuDiY8C3ctxq1tqvaCgkFb8cCA/edit?usp=sharing"",""ขอนแก่น!J237"")"),10141.5299999999)</f>
        <v>10141.529999999901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IFERROR(__xludf.DUMMYFUNCTION("IMPORTRANGE(""https://docs.google.com/spreadsheets/d/1XL5vhW3sbDhbH9Cz0tuDiY8C3ctxq1tqvaCgkFb8cCA/edit?usp=sharing"",""ขอนแก่น!J238"")"),12)</f>
        <v>12</v>
      </c>
      <c r="K343" s="343">
        <f t="shared" ca="1" si="103"/>
        <v>1.5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IFERROR(__xludf.DUMMYFUNCTION("IMPORTRANGE(""https://docs.google.com/spreadsheets/d/1XL5vhW3sbDhbH9Cz0tuDiY8C3ctxq1tqvaCgkFb8cCA/edit?usp=sharing"",""ขอนแก่น!J239"")"),112.93)</f>
        <v>112.93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IFERROR(__xludf.DUMMYFUNCTION("IMPORTRANGE(""https://docs.google.com/spreadsheets/d/1XL5vhW3sbDhbH9Cz0tuDiY8C3ctxq1tqvaCgkFb8cCA/edit?usp=sharing"",""ขอนแก่น!J240"")"),909)</f>
        <v>909</v>
      </c>
      <c r="K345" s="343">
        <f t="shared" ca="1" si="103"/>
        <v>113.625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IFERROR(__xludf.DUMMYFUNCTION("IMPORTRANGE(""https://docs.google.com/spreadsheets/d/1XL5vhW3sbDhbH9Cz0tuDiY8C3ctxq1tqvaCgkFb8cCA/edit?usp=sharing"",""ขอนแก่น!J241"")"),9718.49)</f>
        <v>9718.49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IFERROR(__xludf.DUMMYFUNCTION("IMPORTRANGE(""https://docs.google.com/spreadsheets/d/1XL5vhW3sbDhbH9Cz0tuDiY8C3ctxq1tqvaCgkFb8cCA/edit?usp=sharing"",""ขอนแก่น!L242"")"),2716421)</f>
        <v>2716421</v>
      </c>
      <c r="M347" s="358"/>
      <c r="N347" s="358">
        <f ca="1">IFERROR(__xludf.DUMMYFUNCTION("IMPORTRANGE(""https://docs.google.com/spreadsheets/d/1XL5vhW3sbDhbH9Cz0tuDiY8C3ctxq1tqvaCgkFb8cCA/edit?usp=sharing"",""ขอนแก่น!M242"")"),2136597.3)</f>
        <v>2136597.2999999998</v>
      </c>
      <c r="O347" s="358">
        <f ca="1">+IF(L347&gt;0,N347*100/L347,0)</f>
        <v>78.654866090344598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IFERROR(__xludf.DUMMYFUNCTION("IMPORTRANGE(""https://docs.google.com/spreadsheets/d/1XL5vhW3sbDhbH9Cz0tuDiY8C3ctxq1tqvaCgkFb8cCA/edit?usp=sharing"",""ขอนแก่น!M244"")"),302081.66)</f>
        <v>302081.65999999997</v>
      </c>
      <c r="O349" s="373">
        <f ca="1">+IF(L349&gt;0,N349*100/L349,0)</f>
        <v>86.42510228020484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IFERROR(__xludf.DUMMYFUNCTION("IMPORTRANGE(""https://docs.google.com/spreadsheets/d/1XL5vhW3sbDhbH9Cz0tuDiY8C3ctxq1tqvaCgkFb8cCA/edit?usp=sharing"",""ขอนแก่น!M247"")"),302081.66)</f>
        <v>302081.65999999997</v>
      </c>
      <c r="O352" s="165">
        <f t="shared" ca="1" si="105"/>
        <v>86.42510228020484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IFERROR(__xludf.DUMMYFUNCTION("IMPORTRANGE(""https://docs.google.com/spreadsheets/d/1XL5vhW3sbDhbH9Cz0tuDiY8C3ctxq1tqvaCgkFb8cCA/edit?usp=sharing"",""ขอนแก่น!M249"")"),302081.66)</f>
        <v>302081.65999999997</v>
      </c>
      <c r="O354" s="169">
        <f t="shared" ca="1" si="105"/>
        <v>86.42510228020484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IFERROR(__xludf.DUMMYFUNCTION("IMPORTRANGE(""https://docs.google.com/spreadsheets/d/1XL5vhW3sbDhbH9Cz0tuDiY8C3ctxq1tqvaCgkFb8cCA/edit?usp=sharing"",""ขอนแก่น!M250"")"),110644.67)</f>
        <v>110644.67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IFERROR(__xludf.DUMMYFUNCTION("IMPORTRANGE(""https://docs.google.com/spreadsheets/d/1XL5vhW3sbDhbH9Cz0tuDiY8C3ctxq1tqvaCgkFb8cCA/edit?usp=sharing"",""ขอนแก่น!M252"")"),119556.99)</f>
        <v>119556.99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 t="str">
        <f ca="1">IFERROR(__xludf.DUMMYFUNCTION("IMPORTRANGE(""https://docs.google.com/spreadsheets/d/1XL5vhW3sbDhbH9Cz0tuDiY8C3ctxq1tqvaCgkFb8cCA/edit?usp=sharing"",""ขอนแก่น!J166"")"),"")</f>
        <v/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 t="str">
        <f ca="1">IFERROR(__xludf.DUMMYFUNCTION("IMPORTRANGE(""https://docs.google.com/spreadsheets/d/1XL5vhW3sbDhbH9Cz0tuDiY8C3ctxq1tqvaCgkFb8cCA/edit?usp=sharing"",""ขอนแก่น!J166"")"),"")</f>
        <v/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 t="str">
        <f ca="1">IFERROR(__xludf.DUMMYFUNCTION("IMPORTRANGE(""https://docs.google.com/spreadsheets/d/1XL5vhW3sbDhbH9Cz0tuDiY8C3ctxq1tqvaCgkFb8cCA/edit?usp=sharing"",""ขอนแก่น!J166"")"),"")</f>
        <v/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 t="str">
        <f ca="1">IFERROR(__xludf.DUMMYFUNCTION("IMPORTRANGE(""https://docs.google.com/spreadsheets/d/1XL5vhW3sbDhbH9Cz0tuDiY8C3ctxq1tqvaCgkFb8cCA/edit?usp=sharing"",""ขอนแก่น!J166"")"),"")</f>
        <v/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IFERROR(__xludf.DUMMYFUNCTION("IMPORTRANGE(""https://docs.google.com/spreadsheets/d/1XL5vhW3sbDhbH9Cz0tuDiY8C3ctxq1tqvaCgkFb8cCA/edit?usp=sharing"",""ขอนแก่น!M275"")"),701604.97)</f>
        <v>701604.97</v>
      </c>
      <c r="O380" s="373">
        <f ca="1">+IF(L380&gt;0,N380*100/L380,0)</f>
        <v>68.215005055808348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IFERROR(__xludf.DUMMYFUNCTION("IMPORTRANGE(""https://docs.google.com/spreadsheets/d/1XL5vhW3sbDhbH9Cz0tuDiY8C3ctxq1tqvaCgkFb8cCA/edit?usp=sharing"",""ขอนแก่น!M278"")"),701604.97)</f>
        <v>701604.97</v>
      </c>
      <c r="O383" s="165">
        <f t="shared" ca="1" si="109"/>
        <v>68.215005055808348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IFERROR(__xludf.DUMMYFUNCTION("IMPORTRANGE(""https://docs.google.com/spreadsheets/d/1XL5vhW3sbDhbH9Cz0tuDiY8C3ctxq1tqvaCgkFb8cCA/edit?usp=sharing"",""ขอนแก่น!M280"")"),701604.97)</f>
        <v>701604.97</v>
      </c>
      <c r="O385" s="169">
        <f t="shared" ca="1" si="109"/>
        <v>68.215005055808348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IFERROR(__xludf.DUMMYFUNCTION("IMPORTRANGE(""https://docs.google.com/spreadsheets/d/1XL5vhW3sbDhbH9Cz0tuDiY8C3ctxq1tqvaCgkFb8cCA/edit?usp=sharing"",""ขอนแก่น!M281"")"),121170)</f>
        <v>121170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IFERROR(__xludf.DUMMYFUNCTION("IMPORTRANGE(""https://docs.google.com/spreadsheets/d/1XL5vhW3sbDhbH9Cz0tuDiY8C3ctxq1tqvaCgkFb8cCA/edit?usp=sharing"",""ขอนแก่น!M282"")"),343000)</f>
        <v>343000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IFERROR(__xludf.DUMMYFUNCTION("IMPORTRANGE(""https://docs.google.com/spreadsheets/d/1XL5vhW3sbDhbH9Cz0tuDiY8C3ctxq1tqvaCgkFb8cCA/edit?usp=sharing"",""ขอนแก่น!M283"")"),130213.97)</f>
        <v>130213.97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IFERROR(__xludf.DUMMYFUNCTION("IMPORTRANGE(""https://docs.google.com/spreadsheets/d/1XL5vhW3sbDhbH9Cz0tuDiY8C3ctxq1tqvaCgkFb8cCA/edit?usp=sharing"",""ขอนแก่น!M284"")"),107221)</f>
        <v>107221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IFERROR(__xludf.DUMMYFUNCTION("IMPORTRANGE(""https://docs.google.com/spreadsheets/d/1XL5vhW3sbDhbH9Cz0tuDiY8C3ctxq1tqvaCgkFb8cCA/edit?usp=sharing"",""ขอนแก่น!M330"")"),131000)</f>
        <v>131000</v>
      </c>
      <c r="O435" s="412">
        <f t="shared" ref="O435:O439" ca="1" si="114">+IF(L435&gt;0,N435*100/L435,0)</f>
        <v>90.972222222222229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IFERROR(__xludf.DUMMYFUNCTION("IMPORTRANGE(""https://docs.google.com/spreadsheets/d/1XL5vhW3sbDhbH9Cz0tuDiY8C3ctxq1tqvaCgkFb8cCA/edit?usp=sharing"",""ขอนแก่น!M332"")"),131000)</f>
        <v>131000</v>
      </c>
      <c r="O437" s="169">
        <f t="shared" ca="1" si="114"/>
        <v>90.972222222222229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IFERROR(__xludf.DUMMYFUNCTION("IMPORTRANGE(""https://docs.google.com/spreadsheets/d/1XL5vhW3sbDhbH9Cz0tuDiY8C3ctxq1tqvaCgkFb8cCA/edit?usp=sharing"",""ขอนแก่น!M334"")"),131000)</f>
        <v>131000</v>
      </c>
      <c r="O439" s="169">
        <f t="shared" ca="1" si="114"/>
        <v>90.972222222222229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IFERROR(__xludf.DUMMYFUNCTION("IMPORTRANGE(""https://docs.google.com/spreadsheets/d/1XL5vhW3sbDhbH9Cz0tuDiY8C3ctxq1tqvaCgkFb8cCA/edit?usp=sharing"",""ขอนแก่น!M335"")"),97427.18)</f>
        <v>97427.18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IFERROR(__xludf.DUMMYFUNCTION("IMPORTRANGE(""https://docs.google.com/spreadsheets/d/1XL5vhW3sbDhbH9Cz0tuDiY8C3ctxq1tqvaCgkFb8cCA/edit?usp=sharing"",""ขอนแก่น!M338"")"),33572.82)</f>
        <v>33572.82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IFERROR(__xludf.DUMMYFUNCTION("IMPORTRANGE(""https://docs.google.com/spreadsheets/d/1XL5vhW3sbDhbH9Cz0tuDiY8C3ctxq1tqvaCgkFb8cCA/edit?usp=sharing"",""ขอนแก่น!J350"")"),62294)</f>
        <v>62294</v>
      </c>
      <c r="K455" s="372">
        <f ca="1">IF(I455&gt;0,J455*100/I455,0)</f>
        <v>100.00160531680928</v>
      </c>
      <c r="L455" s="373">
        <f ca="1">IFERROR(__xludf.DUMMYFUNCTION("IMPORTRANGE(""https://docs.google.com/spreadsheets/d/1XL5vhW3sbDhbH9Cz0tuDiY8C3ctxq1tqvaCgkFb8cCA/edit?usp=sharing"",""ขอนแก่น!L350"")"),570051)</f>
        <v>570051</v>
      </c>
      <c r="M455" s="373"/>
      <c r="N455" s="373">
        <f ca="1">IFERROR(__xludf.DUMMYFUNCTION("IMPORTRANGE(""https://docs.google.com/spreadsheets/d/1XL5vhW3sbDhbH9Cz0tuDiY8C3ctxq1tqvaCgkFb8cCA/edit?usp=sharing"",""ขอนแก่น!M350"")"),569317.67)</f>
        <v>569317.67000000004</v>
      </c>
      <c r="O455" s="373">
        <f t="shared" ref="O455:O459" ca="1" si="116">+IF(L455&gt;0,N455*100/L455,0)</f>
        <v>99.871357124187142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IFERROR(__xludf.DUMMYFUNCTION("IMPORTRANGE(""https://docs.google.com/spreadsheets/d/1XL5vhW3sbDhbH9Cz0tuDiY8C3ctxq1tqvaCgkFb8cCA/edit?usp=sharing"",""ขอนแก่น!L352"")"),570051)</f>
        <v>570051</v>
      </c>
      <c r="M457" s="165"/>
      <c r="N457" s="169">
        <f ca="1">IFERROR(__xludf.DUMMYFUNCTION("IMPORTRANGE(""https://docs.google.com/spreadsheets/d/1XL5vhW3sbDhbH9Cz0tuDiY8C3ctxq1tqvaCgkFb8cCA/edit?usp=sharing"",""ขอนแก่น!M352"")"),569317.67)</f>
        <v>569317.67000000004</v>
      </c>
      <c r="O457" s="169">
        <f t="shared" ca="1" si="116"/>
        <v>99.871357124187142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IFERROR(__xludf.DUMMYFUNCTION("IMPORTRANGE(""https://docs.google.com/spreadsheets/d/1XL5vhW3sbDhbH9Cz0tuDiY8C3ctxq1tqvaCgkFb8cCA/edit?usp=sharing"",""ขอนแก่น!L354"")"),570051)</f>
        <v>570051</v>
      </c>
      <c r="M459" s="169"/>
      <c r="N459" s="169">
        <f ca="1">IFERROR(__xludf.DUMMYFUNCTION("IMPORTRANGE(""https://docs.google.com/spreadsheets/d/1XL5vhW3sbDhbH9Cz0tuDiY8C3ctxq1tqvaCgkFb8cCA/edit?usp=sharing"",""ขอนแก่น!M354"")"),569317.67)</f>
        <v>569317.67000000004</v>
      </c>
      <c r="O459" s="169">
        <f t="shared" ca="1" si="116"/>
        <v>99.871357124187142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IFERROR(__xludf.DUMMYFUNCTION("IMPORTRANGE(""https://docs.google.com/spreadsheets/d/1XL5vhW3sbDhbH9Cz0tuDiY8C3ctxq1tqvaCgkFb8cCA/edit?usp=sharing"",""ขอนแก่น!M357"")"),118102.16)</f>
        <v>118102.16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IFERROR(__xludf.DUMMYFUNCTION("IMPORTRANGE(""https://docs.google.com/spreadsheets/d/1XL5vhW3sbDhbH9Cz0tuDiY8C3ctxq1tqvaCgkFb8cCA/edit?usp=sharing"",""ขอนแก่น!M358"")"),451215.51)</f>
        <v>451215.51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IFERROR(__xludf.DUMMYFUNCTION("IMPORTRANGE(""https://docs.google.com/spreadsheets/d/1XL5vhW3sbDhbH9Cz0tuDiY8C3ctxq1tqvaCgkFb8cCA/edit?usp=sharing"",""ขอนแก่น!J359"")"),62294)</f>
        <v>62294</v>
      </c>
      <c r="K464" s="269">
        <f t="shared" ref="K464:K515" ca="1" si="117">IF(I464&gt;0,J464*100/I464,0)</f>
        <v>100.00160531680928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IFERROR(__xludf.DUMMYFUNCTION("IMPORTRANGE(""https://docs.google.com/spreadsheets/d/1XL5vhW3sbDhbH9Cz0tuDiY8C3ctxq1tqvaCgkFb8cCA/edit?usp=sharing"",""ขอนแก่น!J376"")"),62294)</f>
        <v>62294</v>
      </c>
      <c r="K481" s="202">
        <f t="shared" ca="1" si="117"/>
        <v>100.00160531680928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IFERROR(__xludf.DUMMYFUNCTION("IMPORTRANGE(""https://docs.google.com/spreadsheets/d/1XL5vhW3sbDhbH9Cz0tuDiY8C3ctxq1tqvaCgkFb8cCA/edit?usp=sharing"",""ขอนแก่น!J377"")"),6562)</f>
        <v>6562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IFERROR(__xludf.DUMMYFUNCTION("IMPORTRANGE(""https://docs.google.com/spreadsheets/d/1XL5vhW3sbDhbH9Cz0tuDiY8C3ctxq1tqvaCgkFb8cCA/edit?usp=sharing"",""ขอนแก่น!J378"")"),57843)</f>
        <v>57843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IFERROR(__xludf.DUMMYFUNCTION("IMPORTRANGE(""https://docs.google.com/spreadsheets/d/1XL5vhW3sbDhbH9Cz0tuDiY8C3ctxq1tqvaCgkFb8cCA/edit?usp=sharing"",""ขอนแก่น!J379"")"),6155)</f>
        <v>6155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IFERROR(__xludf.DUMMYFUNCTION("IMPORTRANGE(""https://docs.google.com/spreadsheets/d/1XL5vhW3sbDhbH9Cz0tuDiY8C3ctxq1tqvaCgkFb8cCA/edit?usp=sharing"",""ขอนแก่น!J382"")"),3104)</f>
        <v>3104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IFERROR(__xludf.DUMMYFUNCTION("IMPORTRANGE(""https://docs.google.com/spreadsheets/d/1XL5vhW3sbDhbH9Cz0tuDiY8C3ctxq1tqvaCgkFb8cCA/edit?usp=sharing"",""ขอนแก่น!J383"")"),261)</f>
        <v>261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IFERROR(__xludf.DUMMYFUNCTION("IMPORTRANGE(""https://docs.google.com/spreadsheets/d/1XL5vhW3sbDhbH9Cz0tuDiY8C3ctxq1tqvaCgkFb8cCA/edit?usp=sharing"",""ขอนแก่น!J384"")"),3104)</f>
        <v>3104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IFERROR(__xludf.DUMMYFUNCTION("IMPORTRANGE(""https://docs.google.com/spreadsheets/d/1XL5vhW3sbDhbH9Cz0tuDiY8C3ctxq1tqvaCgkFb8cCA/edit?usp=sharing"",""ขอนแก่น!J385"")"),261)</f>
        <v>261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IFERROR(__xludf.DUMMYFUNCTION("IMPORTRANGE(""https://docs.google.com/spreadsheets/d/1XL5vhW3sbDhbH9Cz0tuDiY8C3ctxq1tqvaCgkFb8cCA/edit?usp=sharing"",""ขอนแก่น!J388"")"),1321)</f>
        <v>1321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IFERROR(__xludf.DUMMYFUNCTION("IMPORTRANGE(""https://docs.google.com/spreadsheets/d/1XL5vhW3sbDhbH9Cz0tuDiY8C3ctxq1tqvaCgkFb8cCA/edit?usp=sharing"",""ขอนแก่น!J389"")"),142)</f>
        <v>142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IFERROR(__xludf.DUMMYFUNCTION("IMPORTRANGE(""https://docs.google.com/spreadsheets/d/1XL5vhW3sbDhbH9Cz0tuDiY8C3ctxq1tqvaCgkFb8cCA/edit?usp=sharing"",""ขอนแก่น!M428"")"),32053)</f>
        <v>32053</v>
      </c>
      <c r="O533" s="412">
        <f t="shared" ref="O533:O537" ca="1" si="118">+IF(L533&gt;0,N533*100/L533,0)</f>
        <v>84.931107578166404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IFERROR(__xludf.DUMMYFUNCTION("IMPORTRANGE(""https://docs.google.com/spreadsheets/d/1XL5vhW3sbDhbH9Cz0tuDiY8C3ctxq1tqvaCgkFb8cCA/edit?usp=sharing"",""ขอนแก่น!M430"")"),32053)</f>
        <v>32053</v>
      </c>
      <c r="O535" s="169">
        <f t="shared" ca="1" si="118"/>
        <v>84.931107578166404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IFERROR(__xludf.DUMMYFUNCTION("IMPORTRANGE(""https://docs.google.com/spreadsheets/d/1XL5vhW3sbDhbH9Cz0tuDiY8C3ctxq1tqvaCgkFb8cCA/edit?usp=sharing"",""ขอนแก่น!M432"")"),32053)</f>
        <v>32053</v>
      </c>
      <c r="O537" s="169">
        <f t="shared" ca="1" si="118"/>
        <v>84.931107578166404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IFERROR(__xludf.DUMMYFUNCTION("IMPORTRANGE(""https://docs.google.com/spreadsheets/d/1XL5vhW3sbDhbH9Cz0tuDiY8C3ctxq1tqvaCgkFb8cCA/edit?usp=sharing"",""ขอนแก่น!M433"")"),26220)</f>
        <v>26220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 t="str">
        <f ca="1">IFERROR(__xludf.DUMMYFUNCTION("IMPORTRANGE(""https://docs.google.com/spreadsheets/d/1XL5vhW3sbDhbH9Cz0tuDiY8C3ctxq1tqvaCgkFb8cCA/edit?usp=sharing"",""ขอนแก่น!J166"")"),"")</f>
        <v/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IFERROR(__xludf.DUMMYFUNCTION("IMPORTRANGE(""https://docs.google.com/spreadsheets/d/1XL5vhW3sbDhbH9Cz0tuDiY8C3ctxq1tqvaCgkFb8cCA/edit?usp=sharing"",""ขอนแก่น!J459"")"),16569)</f>
        <v>16569</v>
      </c>
      <c r="K564" s="372">
        <f ca="1">IF(I564&gt;0,J564*100/I564,0)</f>
        <v>552.29999999999995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IFERROR(__xludf.DUMMYFUNCTION("IMPORTRANGE(""https://docs.google.com/spreadsheets/d/1XL5vhW3sbDhbH9Cz0tuDiY8C3ctxq1tqvaCgkFb8cCA/edit?usp=sharing"",""ขอนแก่น!M459"")"),166400)</f>
        <v>166400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IFERROR(__xludf.DUMMYFUNCTION("IMPORTRANGE(""https://docs.google.com/spreadsheets/d/1XL5vhW3sbDhbH9Cz0tuDiY8C3ctxq1tqvaCgkFb8cCA/edit?usp=sharing"",""ขอนแก่น!M461"")"),166400)</f>
        <v>166400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IFERROR(__xludf.DUMMYFUNCTION("IMPORTRANGE(""https://docs.google.com/spreadsheets/d/1XL5vhW3sbDhbH9Cz0tuDiY8C3ctxq1tqvaCgkFb8cCA/edit?usp=sharing"",""ขอนแก่น!M463"")"),166400)</f>
        <v>166400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IFERROR(__xludf.DUMMYFUNCTION("IMPORTRANGE(""https://docs.google.com/spreadsheets/d/1XL5vhW3sbDhbH9Cz0tuDiY8C3ctxq1tqvaCgkFb8cCA/edit?usp=sharing"",""ขอนแก่น!M467"")"),73127.26)</f>
        <v>73127.259999999995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IFERROR(__xludf.DUMMYFUNCTION("IMPORTRANGE(""https://docs.google.com/spreadsheets/d/1XL5vhW3sbDhbH9Cz0tuDiY8C3ctxq1tqvaCgkFb8cCA/edit?usp=sharing"",""ขอนแก่น!J468"")"),16569)</f>
        <v>16569</v>
      </c>
      <c r="K573" s="202">
        <f ca="1">IF(I573&gt;0,J573*100/I573,0)</f>
        <v>552.29999999999995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IFERROR(__xludf.DUMMYFUNCTION("IMPORTRANGE(""https://docs.google.com/spreadsheets/d/1XL5vhW3sbDhbH9Cz0tuDiY8C3ctxq1tqvaCgkFb8cCA/edit?usp=sharing"",""ขอนแก่น!J472"")"),16111)</f>
        <v>16111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IFERROR(__xludf.DUMMYFUNCTION("IMPORTRANGE(""https://docs.google.com/spreadsheets/d/1XL5vhW3sbDhbH9Cz0tuDiY8C3ctxq1tqvaCgkFb8cCA/edit?usp=sharing"",""ขอนแก่น!L492"")"),5000)</f>
        <v>5000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IFERROR(__xludf.DUMMYFUNCTION("IMPORTRANGE(""https://docs.google.com/spreadsheets/d/1XL5vhW3sbDhbH9Cz0tuDiY8C3ctxq1tqvaCgkFb8cCA/edit?usp=sharing"",""ขอนแก่น!L494"")"),5000)</f>
        <v>5000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IFERROR(__xludf.DUMMYFUNCTION("IMPORTRANGE(""https://docs.google.com/spreadsheets/d/1XL5vhW3sbDhbH9Cz0tuDiY8C3ctxq1tqvaCgkFb8cCA/edit?usp=sharing"",""ขอนแก่น!L496"")"),5000)</f>
        <v>5000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 t="str">
        <f ca="1">IFERROR(__xludf.DUMMYFUNCTION("IMPORTRANGE(""https://docs.google.com/spreadsheets/d/1XL5vhW3sbDhbH9Cz0tuDiY8C3ctxq1tqvaCgkFb8cCA/edit?usp=sharing"",""ขอนแก่น!J166"")"),"")</f>
        <v/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 t="str">
        <f ca="1">IFERROR(__xludf.DUMMYFUNCTION("IMPORTRANGE(""https://docs.google.com/spreadsheets/d/1XL5vhW3sbDhbH9Cz0tuDiY8C3ctxq1tqvaCgkFb8cCA/edit?usp=sharing"",""ขอนแก่น!J166"")"),"")</f>
        <v/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IFERROR(__xludf.DUMMYFUNCTION("IMPORTRANGE(""https://docs.google.com/spreadsheets/d/1XL5vhW3sbDhbH9Cz0tuDiY8C3ctxq1tqvaCgkFb8cCA/edit?usp=sharing"",""ขอนแก่น!J523"")"),3648982.44)</f>
        <v>3648982.44</v>
      </c>
      <c r="K628" s="343">
        <f t="shared" ref="K628:K635" ca="1" si="129">IF(I628&gt;0,J628*100/I628,0)</f>
        <v>100.73779401290737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IFERROR(__xludf.DUMMYFUNCTION("IMPORTRANGE(""https://docs.google.com/spreadsheets/d/1XL5vhW3sbDhbH9Cz0tuDiY8C3ctxq1tqvaCgkFb8cCA/edit?usp=sharing"",""ขอนแก่น!J524"")"),221)</f>
        <v>221</v>
      </c>
      <c r="K629" s="343">
        <f t="shared" ca="1" si="129"/>
        <v>91.32231404958678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IFERROR(__xludf.DUMMYFUNCTION("IMPORTRANGE(""https://docs.google.com/spreadsheets/d/1XL5vhW3sbDhbH9Cz0tuDiY8C3ctxq1tqvaCgkFb8cCA/edit?usp=sharing"",""ขอนแก่น!I525"")"),16664284.65)</f>
        <v>16664284.65</v>
      </c>
      <c r="J630" s="342">
        <f ca="1">IFERROR(__xludf.DUMMYFUNCTION("IMPORTRANGE(""https://docs.google.com/spreadsheets/d/1XL5vhW3sbDhbH9Cz0tuDiY8C3ctxq1tqvaCgkFb8cCA/edit?usp=sharing"",""ขอนแก่น!J525"")"),2372466.69)</f>
        <v>2372466.69</v>
      </c>
      <c r="K630" s="343">
        <f t="shared" ca="1" si="129"/>
        <v>14.236834882678266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IFERROR(__xludf.DUMMYFUNCTION("IMPORTRANGE(""https://docs.google.com/spreadsheets/d/1XL5vhW3sbDhbH9Cz0tuDiY8C3ctxq1tqvaCgkFb8cCA/edit?usp=sharing"",""ขอนแก่น!I526"")"),587)</f>
        <v>587</v>
      </c>
      <c r="J631" s="342">
        <f ca="1">IFERROR(__xludf.DUMMYFUNCTION("IMPORTRANGE(""https://docs.google.com/spreadsheets/d/1XL5vhW3sbDhbH9Cz0tuDiY8C3ctxq1tqvaCgkFb8cCA/edit?usp=sharing"",""ขอนแก่น!J526"")"),249)</f>
        <v>249</v>
      </c>
      <c r="K631" s="343">
        <f t="shared" ca="1" si="129"/>
        <v>42.419080068143103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IFERROR(__xludf.DUMMYFUNCTION("IMPORTRANGE(""https://docs.google.com/spreadsheets/d/1XL5vhW3sbDhbH9Cz0tuDiY8C3ctxq1tqvaCgkFb8cCA/edit?usp=sharing"",""ขอนแก่น!J527"")"),280388.61)</f>
        <v>280388.61</v>
      </c>
      <c r="K632" s="343">
        <f t="shared" ca="1" si="129"/>
        <v>57.154471084003447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IFERROR(__xludf.DUMMYFUNCTION("IMPORTRANGE(""https://docs.google.com/spreadsheets/d/1XL5vhW3sbDhbH9Cz0tuDiY8C3ctxq1tqvaCgkFb8cCA/edit?usp=sharing"",""ขอนแก่น!J528"")"),56)</f>
        <v>56</v>
      </c>
      <c r="K633" s="343">
        <f t="shared" ca="1" si="129"/>
        <v>93.333333333333329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IFERROR(__xludf.DUMMYFUNCTION("IMPORTRANGE(""https://docs.google.com/spreadsheets/d/1XL5vhW3sbDhbH9Cz0tuDiY8C3ctxq1tqvaCgkFb8cCA/edit?usp=sharing"",""ขอนแก่น!J529"")"),6500000)</f>
        <v>6500000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IFERROR(__xludf.DUMMYFUNCTION("IMPORTRANGE(""https://docs.google.com/spreadsheets/d/1XL5vhW3sbDhbH9Cz0tuDiY8C3ctxq1tqvaCgkFb8cCA/edit?usp=sharing"",""ขอนแก่น!J530"")"),131)</f>
        <v>131</v>
      </c>
      <c r="K635" s="487">
        <f t="shared" ca="1" si="129"/>
        <v>100.76923076923077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5385</v>
      </c>
      <c r="O636" s="560">
        <f t="shared" ref="O636:O640" ca="1" si="130">+IF(L636&gt;0,N636*100/L636,0)</f>
        <v>100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5385</v>
      </c>
      <c r="O638" s="572">
        <f t="shared" ca="1" si="130"/>
        <v>100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5385</v>
      </c>
      <c r="O640" s="572">
        <f t="shared" ca="1" si="130"/>
        <v>100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5385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203</v>
      </c>
      <c r="K651" s="587">
        <f t="shared" ca="1" si="131"/>
        <v>100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IFERROR(__xludf.DUMMYFUNCTION("IMPORTRANGE(""https://docs.google.com/spreadsheets/d/1XL5vhW3sbDhbH9Cz0tuDiY8C3ctxq1tqvaCgkFb8cCA/edit#gid=346597447"",""ขอนแก่น!M546"")"),4025)</f>
        <v>4025</v>
      </c>
      <c r="O651" s="587">
        <f t="shared" ca="1" si="132"/>
        <v>79.310344827586206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IFERROR(__xludf.DUMMYFUNCTION("IMPORTRANGE(""https://docs.google.com/spreadsheets/d/1XL5vhW3sbDhbH9Cz0tuDiY8C3ctxq1tqvaCgkFb8cCA/edit#gid=346597447"",""ขอนแก่น!J553"")"),14)</f>
        <v>14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IFERROR(__xludf.DUMMYFUNCTION("IMPORTRANGE(""https://docs.google.com/spreadsheets/d/1XL5vhW3sbDhbH9Cz0tuDiY8C3ctxq1tqvaCgkFb8cCA/edit#gid=346597447"",""ขอนแก่น!J554"")"),42)</f>
        <v>42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IFERROR(__xludf.DUMMYFUNCTION("IMPORTRANGE(""https://docs.google.com/spreadsheets/d/1XL5vhW3sbDhbH9Cz0tuDiY8C3ctxq1tqvaCgkFb8cCA/edit#gid=346597447"",""ขอนแก่น!J555"")"),203)</f>
        <v>203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IFERROR(__xludf.DUMMYFUNCTION("IMPORTRANGE(""https://docs.google.com/spreadsheets/d/1XL5vhW3sbDhbH9Cz0tuDiY8C3ctxq1tqvaCgkFb8cCA/edit#gid=346597447"",""ขอนแก่น!J560"")"),2)</f>
        <v>2</v>
      </c>
      <c r="K665" s="587">
        <f ca="1">IF(I665&gt;0,J665*100/I665,0)</f>
        <v>100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IFERROR(__xludf.DUMMYFUNCTION("IMPORTRANGE(""https://docs.google.com/spreadsheets/d/1XL5vhW3sbDhbH9Cz0tuDiY8C3ctxq1tqvaCgkFb8cCA/edit#gid=346597447"",""ขอนแก่น!M560"")"),240)</f>
        <v>240</v>
      </c>
      <c r="O665" s="587">
        <f ca="1">IF(L665&gt;0,N665*100/L665,0)</f>
        <v>100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IFERROR(__xludf.DUMMYFUNCTION("IMPORTRANGE(""https://docs.google.com/spreadsheets/d/1XL5vhW3sbDhbH9Cz0tuDiY8C3ctxq1tqvaCgkFb8cCA/edit#gid=346597447"",""ขอนแก่น!J561"")"),4)</f>
        <v>4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IFERROR(__xludf.DUMMYFUNCTION("IMPORTRANGE(""https://docs.google.com/spreadsheets/d/1XL5vhW3sbDhbH9Cz0tuDiY8C3ctxq1tqvaCgkFb8cCA/edit#gid=346597447"",""ขอนแก่น!J562"")"),21.95)</f>
        <v>21.95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8511767.2300000004</v>
      </c>
      <c r="M8" s="23">
        <f t="shared" ca="1" si="0"/>
        <v>6462984.2300000004</v>
      </c>
      <c r="N8" s="23">
        <f t="shared" ca="1" si="0"/>
        <v>7866516.0200000005</v>
      </c>
      <c r="O8" s="22">
        <f t="shared" ref="O8:O16" ca="1" si="1">IF(L8&gt;0,N8*100/L8,0)</f>
        <v>92.419303858242372</v>
      </c>
      <c r="P8" s="22">
        <f t="shared" ref="P8:P16" ca="1" si="2">IF(M8&gt;0,N8*100/M8,0)</f>
        <v>121.71646626468713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8511767.2300000004</v>
      </c>
      <c r="M10" s="30">
        <f t="shared" ca="1" si="4"/>
        <v>6462984.2300000004</v>
      </c>
      <c r="N10" s="30">
        <f t="shared" ca="1" si="4"/>
        <v>7866516.0200000005</v>
      </c>
      <c r="O10" s="29">
        <f t="shared" ca="1" si="1"/>
        <v>92.419303858242372</v>
      </c>
      <c r="P10" s="29">
        <f t="shared" ca="1" si="2"/>
        <v>121.71646626468713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7045768.2300000004</v>
      </c>
      <c r="M12" s="38">
        <f t="shared" ca="1" si="6"/>
        <v>4996985.2300000004</v>
      </c>
      <c r="N12" s="38">
        <f t="shared" ca="1" si="6"/>
        <v>6400517.0200000005</v>
      </c>
      <c r="O12" s="38">
        <f t="shared" ca="1" si="1"/>
        <v>90.842003470216326</v>
      </c>
      <c r="P12" s="38">
        <f t="shared" ca="1" si="2"/>
        <v>128.08757131347375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3256627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3789141.23</v>
      </c>
      <c r="M14" s="38">
        <f t="shared" si="8"/>
        <v>0</v>
      </c>
      <c r="N14" s="38">
        <f t="shared" ca="1" si="8"/>
        <v>1403532.2</v>
      </c>
      <c r="O14" s="38">
        <f t="shared" ca="1" si="1"/>
        <v>37.040904912377734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6462984.2300000004</v>
      </c>
      <c r="M18" s="23">
        <f t="shared" ca="1" si="11"/>
        <v>6462984.2300000004</v>
      </c>
      <c r="N18" s="23">
        <f t="shared" ca="1" si="11"/>
        <v>6462983.8200000003</v>
      </c>
      <c r="O18" s="22">
        <f t="shared" ref="O18:O20" ca="1" si="12">IF(L18&gt;0,N18*100/L18,0)</f>
        <v>99.999993656181331</v>
      </c>
      <c r="P18" s="22">
        <f t="shared" ref="P18:P26" ca="1" si="13">IF(M18&gt;0,N18*100/M18,0)</f>
        <v>99.999993656181331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6462984.2300000004</v>
      </c>
      <c r="M20" s="30">
        <f t="shared" ca="1" si="15"/>
        <v>6462984.2300000004</v>
      </c>
      <c r="N20" s="30">
        <f t="shared" ca="1" si="15"/>
        <v>6462983.8200000003</v>
      </c>
      <c r="O20" s="29">
        <f t="shared" ca="1" si="12"/>
        <v>99.999993656181331</v>
      </c>
      <c r="P20" s="29">
        <f t="shared" ca="1" si="13"/>
        <v>99.999993656181331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4996985.2300000004</v>
      </c>
      <c r="M22" s="41">
        <f t="shared" ca="1" si="18"/>
        <v>4996985.2300000004</v>
      </c>
      <c r="N22" s="38">
        <f t="shared" ca="1" si="18"/>
        <v>4996984.82</v>
      </c>
      <c r="O22" s="38">
        <f t="shared" ca="1" si="17"/>
        <v>99.999991795052779</v>
      </c>
      <c r="P22" s="38">
        <f t="shared" ca="1" si="13"/>
        <v>99.999991795052779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3256627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1740358.23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2048783</v>
      </c>
      <c r="M28" s="23">
        <f t="shared" si="23"/>
        <v>0</v>
      </c>
      <c r="N28" s="23">
        <f t="shared" ca="1" si="23"/>
        <v>1403532.2</v>
      </c>
      <c r="O28" s="22">
        <f t="shared" ref="O28:O30" ca="1" si="24">IF(L28&gt;0,N28*100/L28,0)</f>
        <v>68.505654332352421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2048783</v>
      </c>
      <c r="M30" s="30">
        <f t="shared" si="27"/>
        <v>0</v>
      </c>
      <c r="N30" s="30">
        <f t="shared" ca="1" si="27"/>
        <v>1403532.2</v>
      </c>
      <c r="O30" s="29">
        <f t="shared" ca="1" si="24"/>
        <v>68.505654332352421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2048783</v>
      </c>
      <c r="M32" s="38">
        <f t="shared" si="30"/>
        <v>0</v>
      </c>
      <c r="N32" s="38">
        <f t="shared" ca="1" si="30"/>
        <v>1403532.2</v>
      </c>
      <c r="O32" s="38">
        <f t="shared" ca="1" si="29"/>
        <v>68.505654332352421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2048783</v>
      </c>
      <c r="M34" s="38">
        <f t="shared" si="32"/>
        <v>0</v>
      </c>
      <c r="N34" s="38">
        <f t="shared" ca="1" si="32"/>
        <v>1403532.2</v>
      </c>
      <c r="O34" s="38">
        <f t="shared" ca="1" si="29"/>
        <v>68.505654332352421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6462984.2300000004</v>
      </c>
      <c r="M37" s="54">
        <f t="shared" ca="1" si="33"/>
        <v>6462984.2300000004</v>
      </c>
      <c r="N37" s="54">
        <f t="shared" ca="1" si="33"/>
        <v>6462983.8200000003</v>
      </c>
      <c r="O37" s="55">
        <f t="shared" ca="1" si="29"/>
        <v>99.999993656181331</v>
      </c>
      <c r="P37" s="55">
        <f t="shared" ca="1" si="25"/>
        <v>99.999993656181331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2590799</v>
      </c>
      <c r="M41" s="78">
        <f t="shared" ca="1" si="34"/>
        <v>2590799</v>
      </c>
      <c r="N41" s="78">
        <f t="shared" ca="1" si="34"/>
        <v>2590799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2590799</v>
      </c>
      <c r="M43" s="78">
        <f t="shared" ca="1" si="38"/>
        <v>2590799</v>
      </c>
      <c r="N43" s="78">
        <f t="shared" ca="1" si="38"/>
        <v>2590799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1124800</v>
      </c>
      <c r="M45" s="49">
        <f ca="1">IFERROR(__xludf.DUMMYFUNCTION("IMPORTRANGE(""https://docs.google.com/spreadsheets/d/1Yj_ptqi66GCucihVvJfMjLAmec39IyEx_6qawtMGysU/edit?usp=sharing"",""สบก!Q40"")"),1124800)</f>
        <v>1124800</v>
      </c>
      <c r="N45" s="49">
        <f ca="1">IFERROR(__xludf.DUMMYFUNCTION("IMPORTRANGE(""https://docs.google.com/spreadsheets/d/1Yj_ptqi66GCucihVvJfMjLAmec39IyEx_6qawtMGysU/edit?usp=sharing"",""สบก!R40"")"),1124800)</f>
        <v>1124800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IFERROR(__xludf.DUMMYFUNCTION("IMPORTRANGE(""https://docs.google.com/spreadsheets/d/1Yj_ptqi66GCucihVvJfMjLAmec39IyEx_6qawtMGysU/edit?usp=sharing"",""สบก!M40"")"),1124800)</f>
        <v>1124800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1037527</v>
      </c>
      <c r="M53" s="121">
        <f t="shared" ca="1" si="39"/>
        <v>1037527</v>
      </c>
      <c r="N53" s="121">
        <f t="shared" ca="1" si="39"/>
        <v>1037527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1037527</v>
      </c>
      <c r="M55" s="121">
        <f t="shared" ca="1" si="43"/>
        <v>1037527</v>
      </c>
      <c r="N55" s="121">
        <f t="shared" ca="1" si="43"/>
        <v>1037527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1037527</v>
      </c>
      <c r="M57" s="49">
        <f ca="1">IFERROR(__xludf.DUMMYFUNCTION("IMPORTRANGE(""https://docs.google.com/spreadsheets/d/1Yj_ptqi66GCucihVvJfMjLAmec39IyEx_6qawtMGysU/edit?usp=sharing"",""สบก!Z40"")"),1037527)</f>
        <v>1037527</v>
      </c>
      <c r="N57" s="49">
        <f ca="1">IFERROR(__xludf.DUMMYFUNCTION("IMPORTRANGE(""https://docs.google.com/spreadsheets/d/1Yj_ptqi66GCucihVvJfMjLAmec39IyEx_6qawtMGysU/edit?usp=sharing"",""สบก!AA40"")"),1037527)</f>
        <v>1037527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IFERROR(__xludf.DUMMYFUNCTION("IMPORTRANGE(""https://docs.google.com/spreadsheets/d/1Yj_ptqi66GCucihVvJfMjLAmec39IyEx_6qawtMGysU/edit?usp=sharing"",""สบก!V40"")"),1037527)</f>
        <v>1037527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91745</v>
      </c>
      <c r="M118" s="152">
        <f t="shared" ca="1" si="58"/>
        <v>91745</v>
      </c>
      <c r="N118" s="152">
        <f t="shared" ca="1" si="58"/>
        <v>91745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91745</v>
      </c>
      <c r="M120" s="157">
        <f t="shared" ca="1" si="62"/>
        <v>91745</v>
      </c>
      <c r="N120" s="157">
        <f t="shared" ca="1" si="62"/>
        <v>91745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91745</v>
      </c>
      <c r="M122" s="168">
        <f ca="1">IFERROR(__xludf.DUMMYFUNCTION("IMPORTRANGE(""https://docs.google.com/spreadsheets/d/1Yj_ptqi66GCucihVvJfMjLAmec39IyEx_6qawtMGysU/edit?usp=sharing"",""สบก!BA40"")"),91745)</f>
        <v>91745</v>
      </c>
      <c r="N122" s="169">
        <f ca="1">IFERROR(__xludf.DUMMYFUNCTION("IMPORTRANGE(""https://docs.google.com/spreadsheets/d/1Yj_ptqi66GCucihVvJfMjLAmec39IyEx_6qawtMGysU/edit?usp=sharing"",""สบก!BB40"")"),91745)</f>
        <v>91745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IFERROR(__xludf.DUMMYFUNCTION("IMPORTRANGE(""https://docs.google.com/spreadsheets/d/1Yj_ptqi66GCucihVvJfMjLAmec39IyEx_6qawtMGysU/edit?usp=sharing"",""สบก!AX40"")"),91745)</f>
        <v>91745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83000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83000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IFERROR(__xludf.DUMMYFUNCTION("IMPORTRANGE(""https://docs.google.com/spreadsheets/d/1Yj_ptqi66GCucihVvJfMjLAmec39IyEx_6qawtMGysU/edit?usp=sharing"",""สบก!BK40"")"),83000)</f>
        <v>83000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282263.23</v>
      </c>
      <c r="M271" s="152">
        <f t="shared" ca="1" si="83"/>
        <v>282263.23</v>
      </c>
      <c r="N271" s="152">
        <f t="shared" ca="1" si="83"/>
        <v>282263.23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282263.23</v>
      </c>
      <c r="M273" s="157">
        <f t="shared" ca="1" si="87"/>
        <v>282263.23</v>
      </c>
      <c r="N273" s="157">
        <f t="shared" ca="1" si="87"/>
        <v>282263.23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282263.23</v>
      </c>
      <c r="M275" s="168">
        <f ca="1">IFERROR(__xludf.DUMMYFUNCTION("IMPORTRANGE(""https://docs.google.com/spreadsheets/d/1Yj_ptqi66GCucihVvJfMjLAmec39IyEx_6qawtMGysU/edit?usp=sharing"",""สบก!CK40"")"),282263.23)</f>
        <v>282263.23</v>
      </c>
      <c r="N275" s="169">
        <f ca="1">IFERROR(__xludf.DUMMYFUNCTION("IMPORTRANGE(""https://docs.google.com/spreadsheets/d/1Yj_ptqi66GCucihVvJfMjLAmec39IyEx_6qawtMGysU/edit?usp=sharing"",""สบก!CL40"")"),282263.23)</f>
        <v>282263.23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IFERROR(__xludf.DUMMYFUNCTION("IMPORTRANGE(""https://docs.google.com/spreadsheets/d/1Yj_ptqi66GCucihVvJfMjLAmec39IyEx_6qawtMGysU/edit?usp=sharing"",""สบก!CH40"")"),18263.23)</f>
        <v>18263.23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IFERROR(__xludf.DUMMYFUNCTION("IMPORTRANGE(""https://docs.google.com/spreadsheets/d/1XL5vhW3sbDhbH9Cz0tuDiY8C3ctxq1tqvaCgkFb8cCA/edit?usp=sharing"",""ชัยภูมิ!J228"")"),587)</f>
        <v>587</v>
      </c>
      <c r="K328" s="318">
        <f ca="1">IF(I328&gt;0,J328*100/I328,0)</f>
        <v>63.804347826086953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2359270</v>
      </c>
      <c r="M329" s="152">
        <f t="shared" ca="1" si="98"/>
        <v>2359270</v>
      </c>
      <c r="N329" s="152">
        <f t="shared" ca="1" si="98"/>
        <v>2359269.59</v>
      </c>
      <c r="O329" s="151">
        <f t="shared" ref="O329:O331" ca="1" si="99">IF(L329&gt;0,N329*100/L329,0)</f>
        <v>99.999982621743172</v>
      </c>
      <c r="P329" s="151">
        <f t="shared" ref="P329:P331" ca="1" si="100">IF(M329&gt;0,N329*100/M329,0)</f>
        <v>99.999982621743172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2359270</v>
      </c>
      <c r="M331" s="157">
        <f t="shared" ca="1" si="102"/>
        <v>2359270</v>
      </c>
      <c r="N331" s="157">
        <f t="shared" ca="1" si="102"/>
        <v>2359269.59</v>
      </c>
      <c r="O331" s="156">
        <f t="shared" ca="1" si="99"/>
        <v>99.999982621743172</v>
      </c>
      <c r="P331" s="156">
        <f t="shared" ca="1" si="100"/>
        <v>99.999982621743172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2359270</v>
      </c>
      <c r="M333" s="168">
        <f ca="1">IFERROR(__xludf.DUMMYFUNCTION("IMPORTRANGE(""https://docs.google.com/spreadsheets/d/1Yj_ptqi66GCucihVvJfMjLAmec39IyEx_6qawtMGysU/edit?usp=sharing"",""สบก!DL40"")"),2359270)</f>
        <v>2359270</v>
      </c>
      <c r="N333" s="169">
        <f ca="1">IFERROR(__xludf.DUMMYFUNCTION("IMPORTRANGE(""https://docs.google.com/spreadsheets/d/1Yj_ptqi66GCucihVvJfMjLAmec39IyEx_6qawtMGysU/edit?usp=sharing"",""สบก!DM40"")"),2359269.59)</f>
        <v>2359269.59</v>
      </c>
      <c r="O333" s="169">
        <f ca="1">IF(L333&gt;0,N333*100/L333,0)</f>
        <v>99.999982621743172</v>
      </c>
      <c r="P333" s="169">
        <f ca="1">IF(M333&gt;0,N333*100/M333,0)</f>
        <v>99.999982621743172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IFERROR(__xludf.DUMMYFUNCTION("IMPORTRANGE(""https://docs.google.com/spreadsheets/d/1Yj_ptqi66GCucihVvJfMjLAmec39IyEx_6qawtMGysU/edit?usp=sharing"",""สบก!DI40"")"),1528970)</f>
        <v>1528970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IFERROR(__xludf.DUMMYFUNCTION("IMPORTRANGE(""https://docs.google.com/spreadsheets/d/1XL5vhW3sbDhbH9Cz0tuDiY8C3ctxq1tqvaCgkFb8cCA/edit?usp=sharing"",""ชัยภูมิ!J234"")"),745)</f>
        <v>745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IFERROR(__xludf.DUMMYFUNCTION("IMPORTRANGE(""https://docs.google.com/spreadsheets/d/1XL5vhW3sbDhbH9Cz0tuDiY8C3ctxq1tqvaCgkFb8cCA/edit?usp=sharing"",""ชัยภูมิ!J235"")"),7427.26999999999)</f>
        <v>7427.2699999999904</v>
      </c>
      <c r="K340" s="343">
        <f t="shared" ca="1" si="103"/>
        <v>67.520636363636285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IFERROR(__xludf.DUMMYFUNCTION("IMPORTRANGE(""https://docs.google.com/spreadsheets/d/1XL5vhW3sbDhbH9Cz0tuDiY8C3ctxq1tqvaCgkFb8cCA/edit?usp=sharing"",""ชัยภูมิ!J236"")"),899)</f>
        <v>899</v>
      </c>
      <c r="K341" s="343">
        <f t="shared" ca="1" si="103"/>
        <v>97.717391304347828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IFERROR(__xludf.DUMMYFUNCTION("IMPORTRANGE(""https://docs.google.com/spreadsheets/d/1XL5vhW3sbDhbH9Cz0tuDiY8C3ctxq1tqvaCgkFb8cCA/edit?usp=sharing"",""ชัยภูมิ!J237"")"),12633.55)</f>
        <v>12633.55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IFERROR(__xludf.DUMMYFUNCTION("IMPORTRANGE(""https://docs.google.com/spreadsheets/d/1XL5vhW3sbDhbH9Cz0tuDiY8C3ctxq1tqvaCgkFb8cCA/edit?usp=sharing"",""ชัยภูมิ!J240"")"),587)</f>
        <v>587</v>
      </c>
      <c r="K345" s="343">
        <f t="shared" ca="1" si="103"/>
        <v>63.804347826086953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IFERROR(__xludf.DUMMYFUNCTION("IMPORTRANGE(""https://docs.google.com/spreadsheets/d/1XL5vhW3sbDhbH9Cz0tuDiY8C3ctxq1tqvaCgkFb8cCA/edit?usp=sharing"",""ชัยภูมิ!J241"")"),6954.78)</f>
        <v>6954.78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IFERROR(__xludf.DUMMYFUNCTION("IMPORTRANGE(""https://docs.google.com/spreadsheets/d/1XL5vhW3sbDhbH9Cz0tuDiY8C3ctxq1tqvaCgkFb8cCA/edit?usp=sharing"",""ชัยภูมิ!L242"")"),2048783)</f>
        <v>2048783</v>
      </c>
      <c r="M347" s="358"/>
      <c r="N347" s="358">
        <f ca="1">IFERROR(__xludf.DUMMYFUNCTION("IMPORTRANGE(""https://docs.google.com/spreadsheets/d/1XL5vhW3sbDhbH9Cz0tuDiY8C3ctxq1tqvaCgkFb8cCA/edit?usp=sharing"",""ชัยภูมิ!M242"")"),1403532.2)</f>
        <v>1403532.2</v>
      </c>
      <c r="O347" s="358">
        <f ca="1">+IF(L347&gt;0,N347*100/L347,0)</f>
        <v>68.505654332352421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IFERROR(__xludf.DUMMYFUNCTION("IMPORTRANGE(""https://docs.google.com/spreadsheets/d/1XL5vhW3sbDhbH9Cz0tuDiY8C3ctxq1tqvaCgkFb8cCA/edit?usp=sharing"",""ชัยภูมิ!M275"")"),679229)</f>
        <v>679229</v>
      </c>
      <c r="O380" s="373">
        <f ca="1">+IF(L380&gt;0,N380*100/L380,0)</f>
        <v>66.039454750515304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IFERROR(__xludf.DUMMYFUNCTION("IMPORTRANGE(""https://docs.google.com/spreadsheets/d/1XL5vhW3sbDhbH9Cz0tuDiY8C3ctxq1tqvaCgkFb8cCA/edit?usp=sharing"",""ชัยภูมิ!M278"")"),679229)</f>
        <v>679229</v>
      </c>
      <c r="O383" s="165">
        <f t="shared" ca="1" si="109"/>
        <v>66.039454750515304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IFERROR(__xludf.DUMMYFUNCTION("IMPORTRANGE(""https://docs.google.com/spreadsheets/d/1XL5vhW3sbDhbH9Cz0tuDiY8C3ctxq1tqvaCgkFb8cCA/edit?usp=sharing"",""ชัยภูมิ!M280"")"),679229)</f>
        <v>679229</v>
      </c>
      <c r="O385" s="169">
        <f t="shared" ca="1" si="109"/>
        <v>66.039454750515304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IFERROR(__xludf.DUMMYFUNCTION("IMPORTRANGE(""https://docs.google.com/spreadsheets/d/1XL5vhW3sbDhbH9Cz0tuDiY8C3ctxq1tqvaCgkFb8cCA/edit?usp=sharing"",""ชัยภูมิ!M282"")"),462551)</f>
        <v>462551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IFERROR(__xludf.DUMMYFUNCTION("IMPORTRANGE(""https://docs.google.com/spreadsheets/d/1XL5vhW3sbDhbH9Cz0tuDiY8C3ctxq1tqvaCgkFb8cCA/edit?usp=sharing"",""ชัยภูมิ!M283"")"),114529)</f>
        <v>114529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IFERROR(__xludf.DUMMYFUNCTION("IMPORTRANGE(""https://docs.google.com/spreadsheets/d/1XL5vhW3sbDhbH9Cz0tuDiY8C3ctxq1tqvaCgkFb8cCA/edit?usp=sharing"",""ชัยภูมิ!M284"")"),31930)</f>
        <v>31930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IFERROR(__xludf.DUMMYFUNCTION("IMPORTRANGE(""https://docs.google.com/spreadsheets/d/1XL5vhW3sbDhbH9Cz0tuDiY8C3ctxq1tqvaCgkFb8cCA/edit?usp=sharing"",""ชัยภูมิ!J293"")"),216)</f>
        <v>216</v>
      </c>
      <c r="K398" s="163">
        <f t="shared" ca="1" si="110"/>
        <v>216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IFERROR(__xludf.DUMMYFUNCTION("IMPORTRANGE(""https://docs.google.com/spreadsheets/d/1XL5vhW3sbDhbH9Cz0tuDiY8C3ctxq1tqvaCgkFb8cCA/edit?usp=sharing"",""ชัยภูมิ!M296"")"),101920)</f>
        <v>101920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IFERROR(__xludf.DUMMYFUNCTION("IMPORTRANGE(""https://docs.google.com/spreadsheets/d/1XL5vhW3sbDhbH9Cz0tuDiY8C3ctxq1tqvaCgkFb8cCA/edit?usp=sharing"",""ชัยภูมิ!M299"")"),101920)</f>
        <v>101920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IFERROR(__xludf.DUMMYFUNCTION("IMPORTRANGE(""https://docs.google.com/spreadsheets/d/1XL5vhW3sbDhbH9Cz0tuDiY8C3ctxq1tqvaCgkFb8cCA/edit?usp=sharing"",""ชัยภูมิ!M301"")"),101920)</f>
        <v>101920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IFERROR(__xludf.DUMMYFUNCTION("IMPORTRANGE(""https://docs.google.com/spreadsheets/d/1XL5vhW3sbDhbH9Cz0tuDiY8C3ctxq1tqvaCgkFb8cCA/edit?usp=sharing"",""ชัยภูมิ!M302"")"),65200)</f>
        <v>65200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IFERROR(__xludf.DUMMYFUNCTION("IMPORTRANGE(""https://docs.google.com/spreadsheets/d/1XL5vhW3sbDhbH9Cz0tuDiY8C3ctxq1tqvaCgkFb8cCA/edit?usp=sharing"",""ชัยภูมิ!M330"")"),100708)</f>
        <v>100708</v>
      </c>
      <c r="O435" s="412">
        <f t="shared" ref="O435:O439" ca="1" si="114">+IF(L435&gt;0,N435*100/L435,0)</f>
        <v>95.007547169811318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IFERROR(__xludf.DUMMYFUNCTION("IMPORTRANGE(""https://docs.google.com/spreadsheets/d/1XL5vhW3sbDhbH9Cz0tuDiY8C3ctxq1tqvaCgkFb8cCA/edit?usp=sharing"",""ชัยภูมิ!M332"")"),100708)</f>
        <v>100708</v>
      </c>
      <c r="O437" s="169">
        <f t="shared" ca="1" si="114"/>
        <v>95.007547169811318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IFERROR(__xludf.DUMMYFUNCTION("IMPORTRANGE(""https://docs.google.com/spreadsheets/d/1XL5vhW3sbDhbH9Cz0tuDiY8C3ctxq1tqvaCgkFb8cCA/edit?usp=sharing"",""ชัยภูมิ!M334"")"),100708)</f>
        <v>100708</v>
      </c>
      <c r="O439" s="169">
        <f t="shared" ca="1" si="114"/>
        <v>95.007547169811318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IFERROR(__xludf.DUMMYFUNCTION("IMPORTRANGE(""https://docs.google.com/spreadsheets/d/1XL5vhW3sbDhbH9Cz0tuDiY8C3ctxq1tqvaCgkFb8cCA/edit?usp=sharing"",""ชัยภูมิ!M338"")"),95708)</f>
        <v>95708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IFERROR(__xludf.DUMMYFUNCTION("IMPORTRANGE(""https://docs.google.com/spreadsheets/d/1XL5vhW3sbDhbH9Cz0tuDiY8C3ctxq1tqvaCgkFb8cCA/edit?usp=sharing"",""ชัยภูมิ!L350"")"),587403)</f>
        <v>587403</v>
      </c>
      <c r="M455" s="373"/>
      <c r="N455" s="373">
        <f ca="1">IFERROR(__xludf.DUMMYFUNCTION("IMPORTRANGE(""https://docs.google.com/spreadsheets/d/1XL5vhW3sbDhbH9Cz0tuDiY8C3ctxq1tqvaCgkFb8cCA/edit?usp=sharing"",""ชัยภูมิ!M350"")"),296735.2)</f>
        <v>296735.2</v>
      </c>
      <c r="O455" s="373">
        <f t="shared" ref="O455:O459" ca="1" si="116">+IF(L455&gt;0,N455*100/L455,0)</f>
        <v>50.516459738884549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IFERROR(__xludf.DUMMYFUNCTION("IMPORTRANGE(""https://docs.google.com/spreadsheets/d/1XL5vhW3sbDhbH9Cz0tuDiY8C3ctxq1tqvaCgkFb8cCA/edit?usp=sharing"",""ชัยภูมิ!L352"")"),587403)</f>
        <v>587403</v>
      </c>
      <c r="M457" s="165"/>
      <c r="N457" s="169">
        <f ca="1">IFERROR(__xludf.DUMMYFUNCTION("IMPORTRANGE(""https://docs.google.com/spreadsheets/d/1XL5vhW3sbDhbH9Cz0tuDiY8C3ctxq1tqvaCgkFb8cCA/edit?usp=sharing"",""ชัยภูมิ!M352"")"),296735.2)</f>
        <v>296735.2</v>
      </c>
      <c r="O457" s="169">
        <f t="shared" ca="1" si="116"/>
        <v>50.516459738884549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IFERROR(__xludf.DUMMYFUNCTION("IMPORTRANGE(""https://docs.google.com/spreadsheets/d/1XL5vhW3sbDhbH9Cz0tuDiY8C3ctxq1tqvaCgkFb8cCA/edit?usp=sharing"",""ชัยภูมิ!L354"")"),587403)</f>
        <v>587403</v>
      </c>
      <c r="M459" s="169"/>
      <c r="N459" s="169">
        <f ca="1">IFERROR(__xludf.DUMMYFUNCTION("IMPORTRANGE(""https://docs.google.com/spreadsheets/d/1XL5vhW3sbDhbH9Cz0tuDiY8C3ctxq1tqvaCgkFb8cCA/edit?usp=sharing"",""ชัยภูมิ!M354"")"),296735.2)</f>
        <v>296735.2</v>
      </c>
      <c r="O459" s="169">
        <f t="shared" ca="1" si="116"/>
        <v>50.516459738884549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IFERROR(__xludf.DUMMYFUNCTION("IMPORTRANGE(""https://docs.google.com/spreadsheets/d/1XL5vhW3sbDhbH9Cz0tuDiY8C3ctxq1tqvaCgkFb8cCA/edit?usp=sharing"",""ชัยภูมิ!M357"")"),72160)</f>
        <v>72160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IFERROR(__xludf.DUMMYFUNCTION("IMPORTRANGE(""https://docs.google.com/spreadsheets/d/1XL5vhW3sbDhbH9Cz0tuDiY8C3ctxq1tqvaCgkFb8cCA/edit?usp=sharing"",""ชัยภูมิ!M358"")"),224575.2)</f>
        <v>224575.2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IFERROR(__xludf.DUMMYFUNCTION("IMPORTRANGE(""https://docs.google.com/spreadsheets/d/1XL5vhW3sbDhbH9Cz0tuDiY8C3ctxq1tqvaCgkFb8cCA/edit?usp=sharing"",""ชัยภูมิ!J392"")"),658)</f>
        <v>658</v>
      </c>
      <c r="K497" s="444">
        <f t="shared" ca="1" si="117"/>
        <v>55.952380952380949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IFERROR(__xludf.DUMMYFUNCTION("IMPORTRANGE(""https://docs.google.com/spreadsheets/d/1XL5vhW3sbDhbH9Cz0tuDiY8C3ctxq1tqvaCgkFb8cCA/edit?usp=sharing"",""ชัยภูมิ!J393"")"),658)</f>
        <v>658</v>
      </c>
      <c r="K498" s="163">
        <f t="shared" ca="1" si="117"/>
        <v>55.952380952380949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IFERROR(__xludf.DUMMYFUNCTION("IMPORTRANGE(""https://docs.google.com/spreadsheets/d/1XL5vhW3sbDhbH9Cz0tuDiY8C3ctxq1tqvaCgkFb8cCA/edit?usp=sharing"",""ชัยภูมิ!J394"")"),104)</f>
        <v>104</v>
      </c>
      <c r="K499" s="202">
        <f t="shared" ca="1" si="117"/>
        <v>68.874172185430467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IFERROR(__xludf.DUMMYFUNCTION("IMPORTRANGE(""https://docs.google.com/spreadsheets/d/1XL5vhW3sbDhbH9Cz0tuDiY8C3ctxq1tqvaCgkFb8cCA/edit?usp=sharing"",""ชัยภูมิ!J395"")"),474)</f>
        <v>474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IFERROR(__xludf.DUMMYFUNCTION("IMPORTRANGE(""https://docs.google.com/spreadsheets/d/1XL5vhW3sbDhbH9Cz0tuDiY8C3ctxq1tqvaCgkFb8cCA/edit?usp=sharing"",""ชัยภูมิ!J396"")"),84)</f>
        <v>84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IFERROR(__xludf.DUMMYFUNCTION("IMPORTRANGE(""https://docs.google.com/spreadsheets/d/1XL5vhW3sbDhbH9Cz0tuDiY8C3ctxq1tqvaCgkFb8cCA/edit?usp=sharing"",""ชัยภูมิ!J397"")"),150)</f>
        <v>150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IFERROR(__xludf.DUMMYFUNCTION("IMPORTRANGE(""https://docs.google.com/spreadsheets/d/1XL5vhW3sbDhbH9Cz0tuDiY8C3ctxq1tqvaCgkFb8cCA/edit?usp=sharing"",""ชัยภูมิ!J399"")"),324)</f>
        <v>324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IFERROR(__xludf.DUMMYFUNCTION("IMPORTRANGE(""https://docs.google.com/spreadsheets/d/1XL5vhW3sbDhbH9Cz0tuDiY8C3ctxq1tqvaCgkFb8cCA/edit?usp=sharing"",""ชัยภูมิ!J400"")"),38)</f>
        <v>38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IFERROR(__xludf.DUMMYFUNCTION("IMPORTRANGE(""https://docs.google.com/spreadsheets/d/1XL5vhW3sbDhbH9Cz0tuDiY8C3ctxq1tqvaCgkFb8cCA/edit?usp=sharing"",""ชัยภูมิ!J403"")"),184)</f>
        <v>184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IFERROR(__xludf.DUMMYFUNCTION("IMPORTRANGE(""https://docs.google.com/spreadsheets/d/1XL5vhW3sbDhbH9Cz0tuDiY8C3ctxq1tqvaCgkFb8cCA/edit?usp=sharing"",""ชัยภูมิ!J404"")"),20)</f>
        <v>20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IFERROR(__xludf.DUMMYFUNCTION("IMPORTRANGE(""https://docs.google.com/spreadsheets/d/1XL5vhW3sbDhbH9Cz0tuDiY8C3ctxq1tqvaCgkFb8cCA/edit?usp=sharing"",""ชัยภูมิ!J405"")"),179)</f>
        <v>179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IFERROR(__xludf.DUMMYFUNCTION("IMPORTRANGE(""https://docs.google.com/spreadsheets/d/1XL5vhW3sbDhbH9Cz0tuDiY8C3ctxq1tqvaCgkFb8cCA/edit?usp=sharing"",""ชัยภูมิ!J406"")"),19)</f>
        <v>19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IFERROR(__xludf.DUMMYFUNCTION("IMPORTRANGE(""https://docs.google.com/spreadsheets/d/1XL5vhW3sbDhbH9Cz0tuDiY8C3ctxq1tqvaCgkFb8cCA/edit?usp=sharing"",""ชัยภูมิ!J418"")"),37)</f>
        <v>37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IFERROR(__xludf.DUMMYFUNCTION("IMPORTRANGE(""https://docs.google.com/spreadsheets/d/1XL5vhW3sbDhbH9Cz0tuDiY8C3ctxq1tqvaCgkFb8cCA/edit?usp=sharing"",""ชัยภูมิ!I420"")"),37)</f>
        <v>37</v>
      </c>
      <c r="J525" s="285">
        <f ca="1">IFERROR(__xludf.DUMMYFUNCTION("IMPORTRANGE(""https://docs.google.com/spreadsheets/d/1XL5vhW3sbDhbH9Cz0tuDiY8C3ctxq1tqvaCgkFb8cCA/edit?usp=sharing"",""ชัยภูมิ!J420"")"),37)</f>
        <v>37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IFERROR(__xludf.DUMMYFUNCTION("IMPORTRANGE(""https://docs.google.com/spreadsheets/d/1XL5vhW3sbDhbH9Cz0tuDiY8C3ctxq1tqvaCgkFb8cCA/edit?usp=sharing"",""ชัยภูมิ!I421"")"),4)</f>
        <v>4</v>
      </c>
      <c r="J526" s="285">
        <f ca="1">IFERROR(__xludf.DUMMYFUNCTION("IMPORTRANGE(""https://docs.google.com/spreadsheets/d/1XL5vhW3sbDhbH9Cz0tuDiY8C3ctxq1tqvaCgkFb8cCA/edit?usp=sharing"",""ชัยภูมิ!J421"")"),4)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IFERROR(__xludf.DUMMYFUNCTION("IMPORTRANGE(""https://docs.google.com/spreadsheets/d/1XL5vhW3sbDhbH9Cz0tuDiY8C3ctxq1tqvaCgkFb8cCA/edit?usp=sharing"",""ชัยภูมิ!J422"")"),4)</f>
        <v>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IFERROR(__xludf.DUMMYFUNCTION("IMPORTRANGE(""https://docs.google.com/spreadsheets/d/1XL5vhW3sbDhbH9Cz0tuDiY8C3ctxq1tqvaCgkFb8cCA/edit?usp=sharing"",""ชัยภูมิ!J424"")"),13)</f>
        <v>13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IFERROR(__xludf.DUMMYFUNCTION("IMPORTRANGE(""https://docs.google.com/spreadsheets/d/1XL5vhW3sbDhbH9Cz0tuDiY8C3ctxq1tqvaCgkFb8cCA/edit?usp=sharing"",""ชัยภูมิ!J426"")"),20)</f>
        <v>20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IFERROR(__xludf.DUMMYFUNCTION("IMPORTRANGE(""https://docs.google.com/spreadsheets/d/1XL5vhW3sbDhbH9Cz0tuDiY8C3ctxq1tqvaCgkFb8cCA/edit?usp=sharing"",""ชัยภูมิ!L428"")"),50340)</f>
        <v>50340</v>
      </c>
      <c r="M533" s="412"/>
      <c r="N533" s="412">
        <f ca="1">IFERROR(__xludf.DUMMYFUNCTION("IMPORTRANGE(""https://docs.google.com/spreadsheets/d/1XL5vhW3sbDhbH9Cz0tuDiY8C3ctxq1tqvaCgkFb8cCA/edit?usp=sharing"",""ชัยภูมิ!M428"")"),50340)</f>
        <v>50340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IFERROR(__xludf.DUMMYFUNCTION("IMPORTRANGE(""https://docs.google.com/spreadsheets/d/1XL5vhW3sbDhbH9Cz0tuDiY8C3ctxq1tqvaCgkFb8cCA/edit?usp=sharing"",""ชัยภูมิ!L430"")"),50340)</f>
        <v>50340</v>
      </c>
      <c r="M535" s="165"/>
      <c r="N535" s="169">
        <f ca="1">IFERROR(__xludf.DUMMYFUNCTION("IMPORTRANGE(""https://docs.google.com/spreadsheets/d/1XL5vhW3sbDhbH9Cz0tuDiY8C3ctxq1tqvaCgkFb8cCA/edit?usp=sharing"",""ชัยภูมิ!M430"")"),50340)</f>
        <v>50340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IFERROR(__xludf.DUMMYFUNCTION("IMPORTRANGE(""https://docs.google.com/spreadsheets/d/1XL5vhW3sbDhbH9Cz0tuDiY8C3ctxq1tqvaCgkFb8cCA/edit?usp=sharing"",""ชัยภูมิ!L432"")"),50340)</f>
        <v>50340</v>
      </c>
      <c r="M537" s="169"/>
      <c r="N537" s="169">
        <f ca="1">IFERROR(__xludf.DUMMYFUNCTION("IMPORTRANGE(""https://docs.google.com/spreadsheets/d/1XL5vhW3sbDhbH9Cz0tuDiY8C3ctxq1tqvaCgkFb8cCA/edit?usp=sharing"",""ชัยภูมิ!M432"")"),50340)</f>
        <v>50340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IFERROR(__xludf.DUMMYFUNCTION("IMPORTRANGE(""https://docs.google.com/spreadsheets/d/1XL5vhW3sbDhbH9Cz0tuDiY8C3ctxq1tqvaCgkFb8cCA/edit?usp=sharing"",""ชัยภูมิ!M433"")"),12600)</f>
        <v>12600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IFERROR(__xludf.DUMMYFUNCTION("IMPORTRANGE(""https://docs.google.com/spreadsheets/d/1XL5vhW3sbDhbH9Cz0tuDiY8C3ctxq1tqvaCgkFb8cCA/edit?usp=sharing"",""ชัยภูมิ!M434"")"),9788)</f>
        <v>9788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IFERROR(__xludf.DUMMYFUNCTION("IMPORTRANGE(""https://docs.google.com/spreadsheets/d/1XL5vhW3sbDhbH9Cz0tuDiY8C3ctxq1tqvaCgkFb8cCA/edit?usp=sharing"",""ชัยภูมิ!M436"")"),27952)</f>
        <v>27952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IFERROR(__xludf.DUMMYFUNCTION("IMPORTRANGE(""https://docs.google.com/spreadsheets/d/1XL5vhW3sbDhbH9Cz0tuDiY8C3ctxq1tqvaCgkFb8cCA/edit?usp=sharing"",""ชัยภูมิ!J459"")"),8839)</f>
        <v>8839</v>
      </c>
      <c r="K564" s="372">
        <f ca="1">IF(I564&gt;0,J564*100/I564,0)</f>
        <v>192.15217391304347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IFERROR(__xludf.DUMMYFUNCTION("IMPORTRANGE(""https://docs.google.com/spreadsheets/d/1XL5vhW3sbDhbH9Cz0tuDiY8C3ctxq1tqvaCgkFb8cCA/edit?usp=sharing"",""ชัยภูมิ!M459"")"),172800)</f>
        <v>172800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IFERROR(__xludf.DUMMYFUNCTION("IMPORTRANGE(""https://docs.google.com/spreadsheets/d/1XL5vhW3sbDhbH9Cz0tuDiY8C3ctxq1tqvaCgkFb8cCA/edit?usp=sharing"",""ชัยภูมิ!M461"")"),172800)</f>
        <v>172800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IFERROR(__xludf.DUMMYFUNCTION("IMPORTRANGE(""https://docs.google.com/spreadsheets/d/1XL5vhW3sbDhbH9Cz0tuDiY8C3ctxq1tqvaCgkFb8cCA/edit?usp=sharing"",""ชัยภูมิ!M463"")"),172800)</f>
        <v>172800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IFERROR(__xludf.DUMMYFUNCTION("IMPORTRANGE(""https://docs.google.com/spreadsheets/d/1XL5vhW3sbDhbH9Cz0tuDiY8C3ctxq1tqvaCgkFb8cCA/edit?usp=sharing"",""ชัยภูมิ!M466"")"),111213)</f>
        <v>111213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IFERROR(__xludf.DUMMYFUNCTION("IMPORTRANGE(""https://docs.google.com/spreadsheets/d/1XL5vhW3sbDhbH9Cz0tuDiY8C3ctxq1tqvaCgkFb8cCA/edit?usp=sharing"",""ชัยภูมิ!M467"")"),61587)</f>
        <v>61587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IFERROR(__xludf.DUMMYFUNCTION("IMPORTRANGE(""https://docs.google.com/spreadsheets/d/1XL5vhW3sbDhbH9Cz0tuDiY8C3ctxq1tqvaCgkFb8cCA/edit?usp=sharing"",""ชัยภูมิ!J468"")"),8839)</f>
        <v>8839</v>
      </c>
      <c r="K573" s="202">
        <f ca="1">IF(I573&gt;0,J573*100/I573,0)</f>
        <v>192.15217391304347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IFERROR(__xludf.DUMMYFUNCTION("IMPORTRANGE(""https://docs.google.com/spreadsheets/d/1XL5vhW3sbDhbH9Cz0tuDiY8C3ctxq1tqvaCgkFb8cCA/edit?usp=sharing"",""ชัยภูมิ!J471"")"),452)</f>
        <v>452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IFERROR(__xludf.DUMMYFUNCTION("IMPORTRANGE(""https://docs.google.com/spreadsheets/d/1XL5vhW3sbDhbH9Cz0tuDiY8C3ctxq1tqvaCgkFb8cCA/edit?usp=sharing"",""ชัยภูมิ!J472"")"),8353)</f>
        <v>8353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IFERROR(__xludf.DUMMYFUNCTION("IMPORTRANGE(""https://docs.google.com/spreadsheets/d/1XL5vhW3sbDhbH9Cz0tuDiY8C3ctxq1tqvaCgkFb8cCA/edit?usp=sharing"",""ชัยภูมิ!J486"")"),22)</f>
        <v>22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IFERROR(__xludf.DUMMYFUNCTION("IMPORTRANGE(""https://docs.google.com/spreadsheets/d/1XL5vhW3sbDhbH9Cz0tuDiY8C3ctxq1tqvaCgkFb8cCA/edit?usp=sharing"",""ชัยภูมิ!J487"")"),12.26)</f>
        <v>12.26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IFERROR(__xludf.DUMMYFUNCTION("IMPORTRANGE(""https://docs.google.com/spreadsheets/d/1XL5vhW3sbDhbH9Cz0tuDiY8C3ctxq1tqvaCgkFb8cCA/edit?usp=sharing"",""ชัยภูมิ!L492"")"),1800)</f>
        <v>1800</v>
      </c>
      <c r="M597" s="412"/>
      <c r="N597" s="412">
        <f ca="1">IFERROR(__xludf.DUMMYFUNCTION("IMPORTRANGE(""https://docs.google.com/spreadsheets/d/1XL5vhW3sbDhbH9Cz0tuDiY8C3ctxq1tqvaCgkFb8cCA/edit?usp=sharing"",""ชัยภูมิ!M492"")"),1800)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IFERROR(__xludf.DUMMYFUNCTION("IMPORTRANGE(""https://docs.google.com/spreadsheets/d/1XL5vhW3sbDhbH9Cz0tuDiY8C3ctxq1tqvaCgkFb8cCA/edit?usp=sharing"",""ชัยภูมิ!L494"")"),1800)</f>
        <v>1800</v>
      </c>
      <c r="M599" s="165"/>
      <c r="N599" s="169">
        <f ca="1">IFERROR(__xludf.DUMMYFUNCTION("IMPORTRANGE(""https://docs.google.com/spreadsheets/d/1XL5vhW3sbDhbH9Cz0tuDiY8C3ctxq1tqvaCgkFb8cCA/edit?usp=sharing"",""ชัยภูมิ!M494"")"),1800)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IFERROR(__xludf.DUMMYFUNCTION("IMPORTRANGE(""https://docs.google.com/spreadsheets/d/1XL5vhW3sbDhbH9Cz0tuDiY8C3ctxq1tqvaCgkFb8cCA/edit?usp=sharing"",""ชัยภูมิ!L496"")"),1800)</f>
        <v>1800</v>
      </c>
      <c r="M601" s="169"/>
      <c r="N601" s="169">
        <f ca="1">IFERROR(__xludf.DUMMYFUNCTION("IMPORTRANGE(""https://docs.google.com/spreadsheets/d/1XL5vhW3sbDhbH9Cz0tuDiY8C3ctxq1tqvaCgkFb8cCA/edit?usp=sharing"",""ชัยภูมิ!M496"")"),1800)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IFERROR(__xludf.DUMMYFUNCTION("IMPORTRANGE(""https://docs.google.com/spreadsheets/d/1XL5vhW3sbDhbH9Cz0tuDiY8C3ctxq1tqvaCgkFb8cCA/edit?usp=sharing"",""ชัยภูมิ!J507"")"),23)</f>
        <v>23</v>
      </c>
      <c r="K612" s="163">
        <f t="shared" ca="1" si="127"/>
        <v>23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IFERROR(__xludf.DUMMYFUNCTION("IMPORTRANGE(""https://docs.google.com/spreadsheets/d/1XL5vhW3sbDhbH9Cz0tuDiY8C3ctxq1tqvaCgkFb8cCA/edit?usp=sharing"",""ชัยภูมิ!J508"")"),23)</f>
        <v>23</v>
      </c>
      <c r="K613" s="163">
        <f t="shared" ca="1" si="127"/>
        <v>23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IFERROR(__xludf.DUMMYFUNCTION("IMPORTRANGE(""https://docs.google.com/spreadsheets/d/1XL5vhW3sbDhbH9Cz0tuDiY8C3ctxq1tqvaCgkFb8cCA/edit?usp=sharing"",""ชัยภูมิ!J509"")"),23)</f>
        <v>23</v>
      </c>
      <c r="K614" s="163">
        <f t="shared" ca="1" si="127"/>
        <v>23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IFERROR(__xludf.DUMMYFUNCTION("IMPORTRANGE(""https://docs.google.com/spreadsheets/d/1XL5vhW3sbDhbH9Cz0tuDiY8C3ctxq1tqvaCgkFb8cCA/edit?usp=sharing"",""ชัยภูมิ!J523"")"),3287517.58)</f>
        <v>3287517.58</v>
      </c>
      <c r="K628" s="343">
        <f t="shared" ref="K628:K635" ca="1" si="129">IF(I628&gt;0,J628*100/I628,0)</f>
        <v>82.187939499999999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IFERROR(__xludf.DUMMYFUNCTION("IMPORTRANGE(""https://docs.google.com/spreadsheets/d/1XL5vhW3sbDhbH9Cz0tuDiY8C3ctxq1tqvaCgkFb8cCA/edit?usp=sharing"",""ชัยภูมิ!J524"")"),109)</f>
        <v>109</v>
      </c>
      <c r="K629" s="343">
        <f t="shared" ca="1" si="129"/>
        <v>84.496124031007753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IFERROR(__xludf.DUMMYFUNCTION("IMPORTRANGE(""https://docs.google.com/spreadsheets/d/1XL5vhW3sbDhbH9Cz0tuDiY8C3ctxq1tqvaCgkFb8cCA/edit?usp=sharing"",""ชัยภูมิ!J525"")"),590016.69)</f>
        <v>590016.68999999994</v>
      </c>
      <c r="K630" s="343">
        <f t="shared" ca="1" si="129"/>
        <v>7.1706336120891763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IFERROR(__xludf.DUMMYFUNCTION("IMPORTRANGE(""https://docs.google.com/spreadsheets/d/1XL5vhW3sbDhbH9Cz0tuDiY8C3ctxq1tqvaCgkFb8cCA/edit?usp=sharing"",""ชัยภูมิ!J526"")"),98)</f>
        <v>98</v>
      </c>
      <c r="K631" s="343">
        <f t="shared" ca="1" si="129"/>
        <v>27.374301675977655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IFERROR(__xludf.DUMMYFUNCTION("IMPORTRANGE(""https://docs.google.com/spreadsheets/d/1XL5vhW3sbDhbH9Cz0tuDiY8C3ctxq1tqvaCgkFb8cCA/edit?usp=sharing"",""ชัยภูมิ!J527"")"),3023195.05)</f>
        <v>3023195.05</v>
      </c>
      <c r="K632" s="343">
        <f t="shared" ca="1" si="129"/>
        <v>338.41031917645978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IFERROR(__xludf.DUMMYFUNCTION("IMPORTRANGE(""https://docs.google.com/spreadsheets/d/1XL5vhW3sbDhbH9Cz0tuDiY8C3ctxq1tqvaCgkFb8cCA/edit?usp=sharing"",""ชัยภูมิ!J528"")"),49)</f>
        <v>49</v>
      </c>
      <c r="K633" s="343">
        <f t="shared" ca="1" si="129"/>
        <v>544.44444444444446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840</v>
      </c>
      <c r="O636" s="560">
        <f t="shared" ref="O636:O640" ca="1" si="130">+IF(L636&gt;0,N636*100/L636,0)</f>
        <v>100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840</v>
      </c>
      <c r="O638" s="572">
        <f t="shared" ca="1" si="130"/>
        <v>100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840</v>
      </c>
      <c r="O640" s="572">
        <f t="shared" ca="1" si="130"/>
        <v>100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840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IFERROR(__xludf.DUMMYFUNCTION("IMPORTRANGE(""https://docs.google.com/spreadsheets/d/1XL5vhW3sbDhbH9Cz0tuDiY8C3ctxq1tqvaCgkFb8cCA/edit#gid=346597447"",""ชัยภูมิ!J544"")"),1)</f>
        <v>1</v>
      </c>
      <c r="K649" s="587">
        <f t="shared" ca="1" si="131"/>
        <v>14.285714285714286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IFERROR(__xludf.DUMMYFUNCTION("IMPORTRANGE(""https://docs.google.com/spreadsheets/d/1XL5vhW3sbDhbH9Cz0tuDiY8C3ctxq1tqvaCgkFb8cCA/edit#gid=346597447"",""ชัยภูมิ!M544"")"),840)</f>
        <v>840</v>
      </c>
      <c r="O649" s="587">
        <f t="shared" ca="1" si="132"/>
        <v>100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360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IFERROR(__xludf.DUMMYFUNCTION("IMPORTRANGE(""https://docs.google.com/spreadsheets/d/1XL5vhW3sbDhbH9Cz0tuDiY8C3ctxq1tqvaCgkFb8cCA/edit#gid=346597447"",""ชัยภูมิ!J567"")"),23)</f>
        <v>23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IFERROR(__xludf.DUMMYFUNCTION("IMPORTRANGE(""https://docs.google.com/spreadsheets/d/1XL5vhW3sbDhbH9Cz0tuDiY8C3ctxq1tqvaCgkFb8cCA/edit#gid=346597447"",""ชัยภูมิ!J568"")"),23)</f>
        <v>23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IFERROR(__xludf.DUMMYFUNCTION("IMPORTRANGE(""https://docs.google.com/spreadsheets/d/1XL5vhW3sbDhbH9Cz0tuDiY8C3ctxq1tqvaCgkFb8cCA/edit#gid=346597447"",""ชัยภูมิ!J569"")"),276)</f>
        <v>276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IFERROR(__xludf.DUMMYFUNCTION("IMPORTRANGE(""https://docs.google.com/spreadsheets/d/1XL5vhW3sbDhbH9Cz0tuDiY8C3ctxq1tqvaCgkFb8cCA/edit#gid=346597447"",""ชัยภูมิ!J570"")"),7)</f>
        <v>7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IFERROR(__xludf.DUMMYFUNCTION("IMPORTRANGE(""https://docs.google.com/spreadsheets/d/1XL5vhW3sbDhbH9Cz0tuDiY8C3ctxq1tqvaCgkFb8cCA/edit#gid=346597447"",""ชัยภูมิ!J571"")"),7)</f>
        <v>7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IFERROR(__xludf.DUMMYFUNCTION("IMPORTRANGE(""https://docs.google.com/spreadsheets/d/1XL5vhW3sbDhbH9Cz0tuDiY8C3ctxq1tqvaCgkFb8cCA/edit#gid=346597447"",""ชัยภูมิ!J572"")"),84)</f>
        <v>84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6290992.2000000002</v>
      </c>
      <c r="M8" s="23">
        <f t="shared" ca="1" si="0"/>
        <v>4260133.2</v>
      </c>
      <c r="N8" s="23">
        <f t="shared" ca="1" si="0"/>
        <v>5704561.4699999997</v>
      </c>
      <c r="O8" s="22">
        <f t="shared" ref="O8:O16" ca="1" si="1">IF(L8&gt;0,N8*100/L8,0)</f>
        <v>90.67824738361621</v>
      </c>
      <c r="P8" s="22">
        <f t="shared" ref="P8:P16" ca="1" si="2">IF(M8&gt;0,N8*100/M8,0)</f>
        <v>133.90570675114103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6290992.2000000002</v>
      </c>
      <c r="M10" s="30">
        <f t="shared" ca="1" si="4"/>
        <v>4260133.2</v>
      </c>
      <c r="N10" s="30">
        <f t="shared" ca="1" si="4"/>
        <v>5704561.4699999997</v>
      </c>
      <c r="O10" s="29">
        <f t="shared" ca="1" si="1"/>
        <v>90.67824738361621</v>
      </c>
      <c r="P10" s="29">
        <f t="shared" ca="1" si="2"/>
        <v>133.90570675114103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5238992.2</v>
      </c>
      <c r="M12" s="38">
        <f t="shared" ca="1" si="6"/>
        <v>3208133.2</v>
      </c>
      <c r="N12" s="38">
        <f t="shared" ca="1" si="6"/>
        <v>4652961.47</v>
      </c>
      <c r="O12" s="38">
        <f t="shared" ca="1" si="1"/>
        <v>88.814056069791434</v>
      </c>
      <c r="P12" s="38">
        <f t="shared" ca="1" si="2"/>
        <v>145.03641775223048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1899868.2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3339124</v>
      </c>
      <c r="M14" s="38">
        <f t="shared" si="8"/>
        <v>0</v>
      </c>
      <c r="N14" s="38">
        <f t="shared" ca="1" si="8"/>
        <v>1444828.46</v>
      </c>
      <c r="O14" s="38">
        <f t="shared" ca="1" si="1"/>
        <v>43.26968570199849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1052000</v>
      </c>
      <c r="M16" s="38">
        <f t="shared" ca="1" si="10"/>
        <v>1052000</v>
      </c>
      <c r="N16" s="38">
        <f t="shared" ca="1" si="10"/>
        <v>1051600</v>
      </c>
      <c r="O16" s="49">
        <f t="shared" ca="1" si="1"/>
        <v>99.961977186311785</v>
      </c>
      <c r="P16" s="49">
        <f t="shared" ca="1" si="2"/>
        <v>99.961977186311785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4260133.2</v>
      </c>
      <c r="M18" s="23">
        <f t="shared" ca="1" si="11"/>
        <v>4260133.2</v>
      </c>
      <c r="N18" s="23">
        <f t="shared" ca="1" si="11"/>
        <v>4259733.01</v>
      </c>
      <c r="O18" s="22">
        <f t="shared" ref="O18:O20" ca="1" si="12">IF(L18&gt;0,N18*100/L18,0)</f>
        <v>99.990606162267412</v>
      </c>
      <c r="P18" s="22">
        <f t="shared" ref="P18:P26" ca="1" si="13">IF(M18&gt;0,N18*100/M18,0)</f>
        <v>99.990606162267412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4260133.2</v>
      </c>
      <c r="M20" s="30">
        <f t="shared" ca="1" si="15"/>
        <v>4260133.2</v>
      </c>
      <c r="N20" s="30">
        <f t="shared" ca="1" si="15"/>
        <v>4259733.01</v>
      </c>
      <c r="O20" s="29">
        <f t="shared" ca="1" si="12"/>
        <v>99.990606162267412</v>
      </c>
      <c r="P20" s="29">
        <f t="shared" ca="1" si="13"/>
        <v>99.990606162267412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3208133.2</v>
      </c>
      <c r="M22" s="41">
        <f t="shared" ca="1" si="18"/>
        <v>3208133.2</v>
      </c>
      <c r="N22" s="38">
        <f t="shared" ca="1" si="18"/>
        <v>3208133.01</v>
      </c>
      <c r="O22" s="38">
        <f t="shared" ca="1" si="17"/>
        <v>99.999994077552628</v>
      </c>
      <c r="P22" s="38">
        <f t="shared" ca="1" si="13"/>
        <v>99.999994077552628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1899868.2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1308265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L49+L61+L74+L102+L126+L148+L228+L258+L279+L298+L318+L337+16000</f>
        <v>1052000</v>
      </c>
      <c r="M26" s="49">
        <f t="shared" ca="1" si="22"/>
        <v>1052000</v>
      </c>
      <c r="N26" s="49">
        <f t="shared" ca="1" si="22"/>
        <v>1051600</v>
      </c>
      <c r="O26" s="49">
        <f t="shared" ca="1" si="17"/>
        <v>99.961977186311785</v>
      </c>
      <c r="P26" s="49">
        <f t="shared" ca="1" si="13"/>
        <v>99.961977186311785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2030859</v>
      </c>
      <c r="M28" s="23">
        <f t="shared" si="23"/>
        <v>0</v>
      </c>
      <c r="N28" s="23">
        <f t="shared" ca="1" si="23"/>
        <v>1444828.46</v>
      </c>
      <c r="O28" s="22">
        <f t="shared" ref="O28:O30" ca="1" si="24">IF(L28&gt;0,N28*100/L28,0)</f>
        <v>71.143711109436936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2030859</v>
      </c>
      <c r="M30" s="30">
        <f t="shared" si="27"/>
        <v>0</v>
      </c>
      <c r="N30" s="30">
        <f t="shared" ca="1" si="27"/>
        <v>1444828.46</v>
      </c>
      <c r="O30" s="29">
        <f t="shared" ca="1" si="24"/>
        <v>71.143711109436936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2030859</v>
      </c>
      <c r="M32" s="38">
        <f t="shared" si="30"/>
        <v>0</v>
      </c>
      <c r="N32" s="38">
        <f t="shared" ca="1" si="30"/>
        <v>1444828.46</v>
      </c>
      <c r="O32" s="38">
        <f t="shared" ca="1" si="29"/>
        <v>71.143711109436936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2030859</v>
      </c>
      <c r="M34" s="38">
        <f t="shared" si="32"/>
        <v>0</v>
      </c>
      <c r="N34" s="38">
        <f t="shared" ca="1" si="32"/>
        <v>1444828.46</v>
      </c>
      <c r="O34" s="38">
        <f t="shared" ca="1" si="29"/>
        <v>71.143711109436936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4244133.2</v>
      </c>
      <c r="M37" s="54">
        <f t="shared" ca="1" si="33"/>
        <v>4244133.2</v>
      </c>
      <c r="N37" s="54">
        <f t="shared" ca="1" si="33"/>
        <v>4243733.01</v>
      </c>
      <c r="O37" s="55">
        <f t="shared" ca="1" si="29"/>
        <v>99.990570748345036</v>
      </c>
      <c r="P37" s="55">
        <f t="shared" ca="1" si="25"/>
        <v>99.990570748345036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1531323.7</v>
      </c>
      <c r="M41" s="78">
        <f t="shared" ca="1" si="34"/>
        <v>1531323.7</v>
      </c>
      <c r="N41" s="78">
        <f t="shared" ca="1" si="34"/>
        <v>1531323.7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1531323.7</v>
      </c>
      <c r="M43" s="78">
        <f t="shared" ca="1" si="38"/>
        <v>1531323.7</v>
      </c>
      <c r="N43" s="78">
        <f t="shared" ca="1" si="38"/>
        <v>1531323.7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687023.7</v>
      </c>
      <c r="M45" s="49">
        <f ca="1">IFERROR(__xludf.DUMMYFUNCTION("IMPORTRANGE(""https://docs.google.com/spreadsheets/d/1Yj_ptqi66GCucihVvJfMjLAmec39IyEx_6qawtMGysU/edit?usp=sharing"",""สบก!Q41"")"),687023.7)</f>
        <v>687023.7</v>
      </c>
      <c r="N45" s="49">
        <f ca="1">IFERROR(__xludf.DUMMYFUNCTION("IMPORTRANGE(""https://docs.google.com/spreadsheets/d/1Yj_ptqi66GCucihVvJfMjLAmec39IyEx_6qawtMGysU/edit?usp=sharing"",""สบก!R41"")"),687023.7)</f>
        <v>687023.7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IFERROR(__xludf.DUMMYFUNCTION("IMPORTRANGE(""https://docs.google.com/spreadsheets/d/1Yj_ptqi66GCucihVvJfMjLAmec39IyEx_6qawtMGysU/edit?usp=sharing"",""สบก!M41"")"),687023.7)</f>
        <v>687023.7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IFERROR(__xludf.DUMMYFUNCTION("IMPORTRANGE(""https://docs.google.com/spreadsheets/d/1Yj_ptqi66GCucihVvJfMjLAmec39IyEx_6qawtMGysU/edit?usp=sharing"",""สบก!O41"")"),844300)</f>
        <v>844300</v>
      </c>
      <c r="M49" s="49">
        <f ca="1">L49</f>
        <v>844300</v>
      </c>
      <c r="N49" s="49">
        <f ca="1">IFERROR(__xludf.DUMMYFUNCTION("IMPORTRANGE(""https://docs.google.com/spreadsheets/d/1Yj_ptqi66GCucihVvJfMjLAmec39IyEx_6qawtMGysU/edit?usp=sharing"",""สบก!S41"")"),844300)</f>
        <v>844300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503844.5</v>
      </c>
      <c r="M53" s="121">
        <f t="shared" ca="1" si="39"/>
        <v>503844.5</v>
      </c>
      <c r="N53" s="121">
        <f t="shared" ca="1" si="39"/>
        <v>503844.5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503844.5</v>
      </c>
      <c r="M55" s="121">
        <f t="shared" ca="1" si="43"/>
        <v>503844.5</v>
      </c>
      <c r="N55" s="121">
        <f t="shared" ca="1" si="43"/>
        <v>503844.5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503844.5</v>
      </c>
      <c r="M57" s="49">
        <f ca="1">IFERROR(__xludf.DUMMYFUNCTION("IMPORTRANGE(""https://docs.google.com/spreadsheets/d/1Yj_ptqi66GCucihVvJfMjLAmec39IyEx_6qawtMGysU/edit?usp=sharing"",""สบก!Z41"")"),503844.5)</f>
        <v>503844.5</v>
      </c>
      <c r="N57" s="49">
        <f ca="1">IFERROR(__xludf.DUMMYFUNCTION("IMPORTRANGE(""https://docs.google.com/spreadsheets/d/1Yj_ptqi66GCucihVvJfMjLAmec39IyEx_6qawtMGysU/edit?usp=sharing"",""สบก!AA41"")"),503844.5)</f>
        <v>503844.5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IFERROR(__xludf.DUMMYFUNCTION("IMPORTRANGE(""https://docs.google.com/spreadsheets/d/1Yj_ptqi66GCucihVvJfMjLAmec39IyEx_6qawtMGysU/edit?usp=sharing"",""สบก!V41"")"),503844.5)</f>
        <v>503844.5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680820</v>
      </c>
      <c r="M66" s="152">
        <f t="shared" ca="1" si="45"/>
        <v>680820</v>
      </c>
      <c r="N66" s="152">
        <f t="shared" ca="1" si="45"/>
        <v>680819.81</v>
      </c>
      <c r="O66" s="151">
        <f t="shared" ref="O66:O68" ca="1" si="46">IF(L66&gt;0,N66*100/L66,0)</f>
        <v>99.999972092476725</v>
      </c>
      <c r="P66" s="151">
        <f t="shared" ref="P66:P68" ca="1" si="47">IF(M66&gt;0,N66*100/M66,0)</f>
        <v>99.999972092476725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680820</v>
      </c>
      <c r="M68" s="157">
        <f t="shared" ca="1" si="49"/>
        <v>680820</v>
      </c>
      <c r="N68" s="157">
        <f t="shared" ca="1" si="49"/>
        <v>680819.81</v>
      </c>
      <c r="O68" s="156">
        <f t="shared" ca="1" si="46"/>
        <v>99.999972092476725</v>
      </c>
      <c r="P68" s="156">
        <f t="shared" ca="1" si="47"/>
        <v>99.999972092476725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680820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IFERROR(__xludf.DUMMYFUNCTION("IMPORTRANGE(""https://docs.google.com/spreadsheets/d/1Yj_ptqi66GCucihVvJfMjLAmec39IyEx_6qawtMGysU/edit?usp=sharing"",""สบก!AJ41"")"),680819.81)</f>
        <v>680819.81</v>
      </c>
      <c r="O70" s="169">
        <f ca="1">IF(L70&gt;0,N70*100/L70,0)</f>
        <v>99.999972092476725</v>
      </c>
      <c r="P70" s="169">
        <f ca="1">IF(M70&gt;0,N70*100/M70,0)</f>
        <v>99.999972092476725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IFERROR(__xludf.DUMMYFUNCTION("IMPORTRANGE(""https://docs.google.com/spreadsheets/d/1Yj_ptqi66GCucihVvJfMjLAmec39IyEx_6qawtMGysU/edit?usp=sharing"",""สบก!AF41"")"),492620)</f>
        <v>492620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214100</v>
      </c>
      <c r="O94" s="151">
        <f t="shared" ref="O94:O96" ca="1" si="53">IF(L94&gt;0,N94*100/L94,0)</f>
        <v>99.813519813519818</v>
      </c>
      <c r="P94" s="151">
        <f t="shared" ref="P94:P96" ca="1" si="54">IF(M94&gt;0,N94*100/M94,0)</f>
        <v>99.813519813519818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214100</v>
      </c>
      <c r="O96" s="156">
        <f t="shared" ca="1" si="53"/>
        <v>99.813519813519818</v>
      </c>
      <c r="P96" s="156">
        <f t="shared" ca="1" si="54"/>
        <v>99.813519813519818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99.567099567099561</v>
      </c>
      <c r="P102" s="49">
        <f ca="1">IF(M102&gt;0,N102*100/M102,0)</f>
        <v>99.567099567099561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31450</v>
      </c>
      <c r="M118" s="152">
        <f t="shared" ca="1" si="58"/>
        <v>31450</v>
      </c>
      <c r="N118" s="152">
        <f t="shared" ca="1" si="58"/>
        <v>31450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31450</v>
      </c>
      <c r="M120" s="157">
        <f t="shared" ca="1" si="62"/>
        <v>31450</v>
      </c>
      <c r="N120" s="157">
        <f t="shared" ca="1" si="62"/>
        <v>31450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31450</v>
      </c>
      <c r="M122" s="168">
        <f ca="1">IFERROR(__xludf.DUMMYFUNCTION("IMPORTRANGE(""https://docs.google.com/spreadsheets/d/1Yj_ptqi66GCucihVvJfMjLAmec39IyEx_6qawtMGysU/edit?usp=sharing"",""สบก!BA41"")"),31450)</f>
        <v>31450</v>
      </c>
      <c r="N122" s="169">
        <f ca="1">IFERROR(__xludf.DUMMYFUNCTION("IMPORTRANGE(""https://docs.google.com/spreadsheets/d/1Yj_ptqi66GCucihVvJfMjLAmec39IyEx_6qawtMGysU/edit?usp=sharing"",""สบก!BB41"")"),31450)</f>
        <v>31450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IFERROR(__xludf.DUMMYFUNCTION("IMPORTRANGE(""https://docs.google.com/spreadsheets/d/1Yj_ptqi66GCucihVvJfMjLAmec39IyEx_6qawtMGysU/edit?usp=sharing"",""สบก!AX41"")"),31450)</f>
        <v>31450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80000</v>
      </c>
      <c r="M140" s="152">
        <f t="shared" ca="1" si="64"/>
        <v>80000</v>
      </c>
      <c r="N140" s="152">
        <f t="shared" ca="1" si="64"/>
        <v>80000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80000</v>
      </c>
      <c r="M142" s="157">
        <f t="shared" ca="1" si="68"/>
        <v>80000</v>
      </c>
      <c r="N142" s="157">
        <f t="shared" ca="1" si="68"/>
        <v>80000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80000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IFERROR(__xludf.DUMMYFUNCTION("IMPORTRANGE(""https://docs.google.com/spreadsheets/d/1Yj_ptqi66GCucihVvJfMjLAmec39IyEx_6qawtMGysU/edit?usp=sharing"",""สบก!BK41"")"),80000)</f>
        <v>80000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IFERROR(__xludf.DUMMYFUNCTION("IMPORTRANGE(""https://docs.google.com/spreadsheets/d/1Yj_ptqi66GCucihVvJfMjLAmec39IyEx_6qawtMGysU/edit?usp=sharing"",""สบก!BG41"")"),80000)</f>
        <v>80000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221000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221000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IFERROR(__xludf.DUMMYFUNCTION("IMPORTRANGE(""https://docs.google.com/spreadsheets/d/1Yj_ptqi66GCucihVvJfMjLAmec39IyEx_6qawtMGysU/edit?usp=sharing"",""สบก!CC41"")"),221000)</f>
        <v>221000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IFERROR(__xludf.DUMMYFUNCTION("IMPORTRANGE(""https://docs.google.com/spreadsheets/d/1XL5vhW3sbDhbH9Cz0tuDiY8C3ctxq1tqvaCgkFb8cCA/edit?usp=sharing"",""นครพนม!J228"")"),577)</f>
        <v>577</v>
      </c>
      <c r="K328" s="318">
        <f ca="1">IF(I328&gt;0,J328*100/I328,0)</f>
        <v>117.75510204081633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960070</v>
      </c>
      <c r="M329" s="152">
        <f t="shared" ca="1" si="98"/>
        <v>960070</v>
      </c>
      <c r="N329" s="152">
        <f t="shared" ca="1" si="98"/>
        <v>960070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960070</v>
      </c>
      <c r="M331" s="157">
        <f t="shared" ca="1" si="102"/>
        <v>960070</v>
      </c>
      <c r="N331" s="157">
        <f t="shared" ca="1" si="102"/>
        <v>960070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860770</v>
      </c>
      <c r="M333" s="168">
        <f ca="1">IFERROR(__xludf.DUMMYFUNCTION("IMPORTRANGE(""https://docs.google.com/spreadsheets/d/1Yj_ptqi66GCucihVvJfMjLAmec39IyEx_6qawtMGysU/edit?usp=sharing"",""สบก!DL41"")"),860770)</f>
        <v>860770</v>
      </c>
      <c r="N333" s="169">
        <f ca="1">IFERROR(__xludf.DUMMYFUNCTION("IMPORTRANGE(""https://docs.google.com/spreadsheets/d/1Yj_ptqi66GCucihVvJfMjLAmec39IyEx_6qawtMGysU/edit?usp=sharing"",""สบก!DM41"")"),860770)</f>
        <v>860770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IFERROR(__xludf.DUMMYFUNCTION("IMPORTRANGE(""https://docs.google.com/spreadsheets/d/1Yj_ptqi66GCucihVvJfMjLAmec39IyEx_6qawtMGysU/edit?usp=sharing"",""สบก!DI41"")"),471970)</f>
        <v>471970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IFERROR(__xludf.DUMMYFUNCTION("IMPORTRANGE(""https://docs.google.com/spreadsheets/d/1XL5vhW3sbDhbH9Cz0tuDiY8C3ctxq1tqvaCgkFb8cCA/edit?usp=sharing"",""นครพนม!J234"")"),250)</f>
        <v>250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IFERROR(__xludf.DUMMYFUNCTION("IMPORTRANGE(""https://docs.google.com/spreadsheets/d/1XL5vhW3sbDhbH9Cz0tuDiY8C3ctxq1tqvaCgkFb8cCA/edit?usp=sharing"",""นครพนม!J235"")"),2439.19)</f>
        <v>2439.19</v>
      </c>
      <c r="K340" s="343">
        <f t="shared" ca="1" si="103"/>
        <v>104.23888888888889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IFERROR(__xludf.DUMMYFUNCTION("IMPORTRANGE(""https://docs.google.com/spreadsheets/d/1XL5vhW3sbDhbH9Cz0tuDiY8C3ctxq1tqvaCgkFb8cCA/edit?usp=sharing"",""นครพนม!J236"")"),608)</f>
        <v>608</v>
      </c>
      <c r="K341" s="343">
        <f t="shared" ca="1" si="103"/>
        <v>124.08163265306122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IFERROR(__xludf.DUMMYFUNCTION("IMPORTRANGE(""https://docs.google.com/spreadsheets/d/1XL5vhW3sbDhbH9Cz0tuDiY8C3ctxq1tqvaCgkFb8cCA/edit?usp=sharing"",""นครพนม!J237"")"),6944.84999999999)</f>
        <v>6944.8499999999904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IFERROR(__xludf.DUMMYFUNCTION("IMPORTRANGE(""https://docs.google.com/spreadsheets/d/1XL5vhW3sbDhbH9Cz0tuDiY8C3ctxq1tqvaCgkFb8cCA/edit?usp=sharing"",""นครพนม!J238"")"),1)</f>
        <v>1</v>
      </c>
      <c r="K343" s="343">
        <f t="shared" ca="1" si="103"/>
        <v>0.20408163265306123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IFERROR(__xludf.DUMMYFUNCTION("IMPORTRANGE(""https://docs.google.com/spreadsheets/d/1XL5vhW3sbDhbH9Cz0tuDiY8C3ctxq1tqvaCgkFb8cCA/edit?usp=sharing"",""นครพนม!J239"")"),14.34)</f>
        <v>14.34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IFERROR(__xludf.DUMMYFUNCTION("IMPORTRANGE(""https://docs.google.com/spreadsheets/d/1XL5vhW3sbDhbH9Cz0tuDiY8C3ctxq1tqvaCgkFb8cCA/edit?usp=sharing"",""นครพนม!J240"")"),577)</f>
        <v>577</v>
      </c>
      <c r="K345" s="343">
        <f t="shared" ca="1" si="103"/>
        <v>117.75510204081633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IFERROR(__xludf.DUMMYFUNCTION("IMPORTRANGE(""https://docs.google.com/spreadsheets/d/1XL5vhW3sbDhbH9Cz0tuDiY8C3ctxq1tqvaCgkFb8cCA/edit?usp=sharing"",""นครพนม!J241"")"),6743.54)</f>
        <v>6743.54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IFERROR(__xludf.DUMMYFUNCTION("IMPORTRANGE(""https://docs.google.com/spreadsheets/d/1XL5vhW3sbDhbH9Cz0tuDiY8C3ctxq1tqvaCgkFb8cCA/edit?usp=sharing"",""นครพนม!L242"")"),2030859)</f>
        <v>2030859</v>
      </c>
      <c r="M347" s="358"/>
      <c r="N347" s="358">
        <f ca="1">IFERROR(__xludf.DUMMYFUNCTION("IMPORTRANGE(""https://docs.google.com/spreadsheets/d/1XL5vhW3sbDhbH9Cz0tuDiY8C3ctxq1tqvaCgkFb8cCA/edit?usp=sharing"",""นครพนม!M242"")"),1444828.46)</f>
        <v>1444828.46</v>
      </c>
      <c r="O347" s="358">
        <f ca="1">+IF(L347&gt;0,N347*100/L347,0)</f>
        <v>71.143711109436936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IFERROR(__xludf.DUMMYFUNCTION("IMPORTRANGE(""https://docs.google.com/spreadsheets/d/1XL5vhW3sbDhbH9Cz0tuDiY8C3ctxq1tqvaCgkFb8cCA/edit?usp=sharing"",""นครพนม!M244"")"),274031)</f>
        <v>274031</v>
      </c>
      <c r="O349" s="373">
        <f ca="1">+IF(L349&gt;0,N349*100/L349,0)</f>
        <v>91.294976012793171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IFERROR(__xludf.DUMMYFUNCTION("IMPORTRANGE(""https://docs.google.com/spreadsheets/d/1XL5vhW3sbDhbH9Cz0tuDiY8C3ctxq1tqvaCgkFb8cCA/edit?usp=sharing"",""นครพนม!M247"")"),274031)</f>
        <v>274031</v>
      </c>
      <c r="O352" s="165">
        <f t="shared" ca="1" si="105"/>
        <v>91.294976012793171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IFERROR(__xludf.DUMMYFUNCTION("IMPORTRANGE(""https://docs.google.com/spreadsheets/d/1XL5vhW3sbDhbH9Cz0tuDiY8C3ctxq1tqvaCgkFb8cCA/edit?usp=sharing"",""นครพนม!M249"")"),274031)</f>
        <v>274031</v>
      </c>
      <c r="O354" s="169">
        <f t="shared" ca="1" si="105"/>
        <v>91.294976012793171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IFERROR(__xludf.DUMMYFUNCTION("IMPORTRANGE(""https://docs.google.com/spreadsheets/d/1XL5vhW3sbDhbH9Cz0tuDiY8C3ctxq1tqvaCgkFb8cCA/edit?usp=sharing"",""นครพนม!M252"")"),129871)</f>
        <v>129871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IFERROR(__xludf.DUMMYFUNCTION("IMPORTRANGE(""https://docs.google.com/spreadsheets/d/1XL5vhW3sbDhbH9Cz0tuDiY8C3ctxq1tqvaCgkFb8cCA/edit?usp=sharing"",""นครพนม!M253"")"),21760)</f>
        <v>21760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IFERROR(__xludf.DUMMYFUNCTION("IMPORTRANGE(""https://docs.google.com/spreadsheets/d/1XL5vhW3sbDhbH9Cz0tuDiY8C3ctxq1tqvaCgkFb8cCA/edit?usp=sharing"",""นครพนม!M275"")"),675582)</f>
        <v>675582</v>
      </c>
      <c r="O380" s="373">
        <f ca="1">+IF(L380&gt;0,N380*100/L380,0)</f>
        <v>65.684867576712165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IFERROR(__xludf.DUMMYFUNCTION("IMPORTRANGE(""https://docs.google.com/spreadsheets/d/1XL5vhW3sbDhbH9Cz0tuDiY8C3ctxq1tqvaCgkFb8cCA/edit?usp=sharing"",""นครพนม!M278"")"),675582)</f>
        <v>675582</v>
      </c>
      <c r="O383" s="165">
        <f t="shared" ca="1" si="109"/>
        <v>65.684867576712165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IFERROR(__xludf.DUMMYFUNCTION("IMPORTRANGE(""https://docs.google.com/spreadsheets/d/1XL5vhW3sbDhbH9Cz0tuDiY8C3ctxq1tqvaCgkFb8cCA/edit?usp=sharing"",""นครพนม!M280"")"),675582)</f>
        <v>675582</v>
      </c>
      <c r="O385" s="169">
        <f t="shared" ca="1" si="109"/>
        <v>65.684867576712165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IFERROR(__xludf.DUMMYFUNCTION("IMPORTRANGE(""https://docs.google.com/spreadsheets/d/1XL5vhW3sbDhbH9Cz0tuDiY8C3ctxq1tqvaCgkFb8cCA/edit?usp=sharing"",""นครพนม!M283"")"),116742)</f>
        <v>116742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IFERROR(__xludf.DUMMYFUNCTION("IMPORTRANGE(""https://docs.google.com/spreadsheets/d/1XL5vhW3sbDhbH9Cz0tuDiY8C3ctxq1tqvaCgkFb8cCA/edit?usp=sharing"",""นครพนม!M330"")"),101496.65)</f>
        <v>101496.65</v>
      </c>
      <c r="O435" s="412">
        <f t="shared" ref="O435:O439" ca="1" si="114">+IF(L435&gt;0,N435*100/L435,0)</f>
        <v>91.852171945701357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IFERROR(__xludf.DUMMYFUNCTION("IMPORTRANGE(""https://docs.google.com/spreadsheets/d/1XL5vhW3sbDhbH9Cz0tuDiY8C3ctxq1tqvaCgkFb8cCA/edit?usp=sharing"",""นครพนม!M332"")"),101496.65)</f>
        <v>101496.65</v>
      </c>
      <c r="O437" s="169">
        <f t="shared" ca="1" si="114"/>
        <v>91.852171945701357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IFERROR(__xludf.DUMMYFUNCTION("IMPORTRANGE(""https://docs.google.com/spreadsheets/d/1XL5vhW3sbDhbH9Cz0tuDiY8C3ctxq1tqvaCgkFb8cCA/edit?usp=sharing"",""นครพนม!M334"")"),101496.65)</f>
        <v>101496.65</v>
      </c>
      <c r="O439" s="169">
        <f t="shared" ca="1" si="114"/>
        <v>91.852171945701357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IFERROR(__xludf.DUMMYFUNCTION("IMPORTRANGE(""https://docs.google.com/spreadsheets/d/1XL5vhW3sbDhbH9Cz0tuDiY8C3ctxq1tqvaCgkFb8cCA/edit?usp=sharing"",""นครพนม!M335"")"),59700)</f>
        <v>59700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IFERROR(__xludf.DUMMYFUNCTION("IMPORTRANGE(""https://docs.google.com/spreadsheets/d/1XL5vhW3sbDhbH9Cz0tuDiY8C3ctxq1tqvaCgkFb8cCA/edit?usp=sharing"",""นครพนม!M338"")"),41796.65)</f>
        <v>41796.65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IFERROR(__xludf.DUMMYFUNCTION("IMPORTRANGE(""https://docs.google.com/spreadsheets/d/1XL5vhW3sbDhbH9Cz0tuDiY8C3ctxq1tqvaCgkFb8cCA/edit?usp=sharing"",""นครพนม!J350"")"),29745)</f>
        <v>29745</v>
      </c>
      <c r="K455" s="372">
        <f ca="1">IF(I455&gt;0,J455*100/I455,0)</f>
        <v>100.0033620225928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IFERROR(__xludf.DUMMYFUNCTION("IMPORTRANGE(""https://docs.google.com/spreadsheets/d/1XL5vhW3sbDhbH9Cz0tuDiY8C3ctxq1tqvaCgkFb8cCA/edit?usp=sharing"",""นครพนม!M350"")"),128886)</f>
        <v>128886</v>
      </c>
      <c r="O455" s="373">
        <f t="shared" ref="O455:O459" ca="1" si="116">+IF(L455&gt;0,N455*100/L455,0)</f>
        <v>47.090416844782041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IFERROR(__xludf.DUMMYFUNCTION("IMPORTRANGE(""https://docs.google.com/spreadsheets/d/1XL5vhW3sbDhbH9Cz0tuDiY8C3ctxq1tqvaCgkFb8cCA/edit?usp=sharing"",""นครพนม!M352"")"),128886)</f>
        <v>128886</v>
      </c>
      <c r="O457" s="169">
        <f t="shared" ca="1" si="116"/>
        <v>47.090416844782041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IFERROR(__xludf.DUMMYFUNCTION("IMPORTRANGE(""https://docs.google.com/spreadsheets/d/1XL5vhW3sbDhbH9Cz0tuDiY8C3ctxq1tqvaCgkFb8cCA/edit?usp=sharing"",""นครพนม!M354"")"),128886)</f>
        <v>128886</v>
      </c>
      <c r="O459" s="169">
        <f t="shared" ca="1" si="116"/>
        <v>47.090416844782041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IFERROR(__xludf.DUMMYFUNCTION("IMPORTRANGE(""https://docs.google.com/spreadsheets/d/1XL5vhW3sbDhbH9Cz0tuDiY8C3ctxq1tqvaCgkFb8cCA/edit?usp=sharing"",""นครพนม!M358"")"),128886)</f>
        <v>128886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IFERROR(__xludf.DUMMYFUNCTION("IMPORTRANGE(""https://docs.google.com/spreadsheets/d/1XL5vhW3sbDhbH9Cz0tuDiY8C3ctxq1tqvaCgkFb8cCA/edit?usp=sharing"",""นครพนม!J359"")"),29745)</f>
        <v>29745</v>
      </c>
      <c r="K464" s="269">
        <f t="shared" ref="K464:K515" ca="1" si="117">IF(I464&gt;0,J464*100/I464,0)</f>
        <v>100.0033620225928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IFERROR(__xludf.DUMMYFUNCTION("IMPORTRANGE(""https://docs.google.com/spreadsheets/d/1XL5vhW3sbDhbH9Cz0tuDiY8C3ctxq1tqvaCgkFb8cCA/edit?usp=sharing"",""นครพนม!J376"")"),29745)</f>
        <v>29745</v>
      </c>
      <c r="K481" s="202">
        <f t="shared" ca="1" si="117"/>
        <v>100.0033620225928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IFERROR(__xludf.DUMMYFUNCTION("IMPORTRANGE(""https://docs.google.com/spreadsheets/d/1XL5vhW3sbDhbH9Cz0tuDiY8C3ctxq1tqvaCgkFb8cCA/edit?usp=sharing"",""นครพนม!J377"")"),2630)</f>
        <v>2630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IFERROR(__xludf.DUMMYFUNCTION("IMPORTRANGE(""https://docs.google.com/spreadsheets/d/1XL5vhW3sbDhbH9Cz0tuDiY8C3ctxq1tqvaCgkFb8cCA/edit?usp=sharing"",""นครพนม!J378"")"),26411)</f>
        <v>26411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IFERROR(__xludf.DUMMYFUNCTION("IMPORTRANGE(""https://docs.google.com/spreadsheets/d/1XL5vhW3sbDhbH9Cz0tuDiY8C3ctxq1tqvaCgkFb8cCA/edit?usp=sharing"",""นครพนม!J379"")"),2378)</f>
        <v>2378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IFERROR(__xludf.DUMMYFUNCTION("IMPORTRANGE(""https://docs.google.com/spreadsheets/d/1XL5vhW3sbDhbH9Cz0tuDiY8C3ctxq1tqvaCgkFb8cCA/edit?usp=sharing"",""นครพนม!J380"")"),729)</f>
        <v>729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IFERROR(__xludf.DUMMYFUNCTION("IMPORTRANGE(""https://docs.google.com/spreadsheets/d/1XL5vhW3sbDhbH9Cz0tuDiY8C3ctxq1tqvaCgkFb8cCA/edit?usp=sharing"",""นครพนม!J381"")"),52)</f>
        <v>52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IFERROR(__xludf.DUMMYFUNCTION("IMPORTRANGE(""https://docs.google.com/spreadsheets/d/1XL5vhW3sbDhbH9Cz0tuDiY8C3ctxq1tqvaCgkFb8cCA/edit?usp=sharing"",""นครพนม!J382"")"),325)</f>
        <v>325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IFERROR(__xludf.DUMMYFUNCTION("IMPORTRANGE(""https://docs.google.com/spreadsheets/d/1XL5vhW3sbDhbH9Cz0tuDiY8C3ctxq1tqvaCgkFb8cCA/edit?usp=sharing"",""นครพนม!J383"")"),30)</f>
        <v>30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IFERROR(__xludf.DUMMYFUNCTION("IMPORTRANGE(""https://docs.google.com/spreadsheets/d/1XL5vhW3sbDhbH9Cz0tuDiY8C3ctxq1tqvaCgkFb8cCA/edit?usp=sharing"",""นครพนม!J384"")"),325)</f>
        <v>325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IFERROR(__xludf.DUMMYFUNCTION("IMPORTRANGE(""https://docs.google.com/spreadsheets/d/1XL5vhW3sbDhbH9Cz0tuDiY8C3ctxq1tqvaCgkFb8cCA/edit?usp=sharing"",""นครพนม!J385"")"),30)</f>
        <v>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IFERROR(__xludf.DUMMYFUNCTION("IMPORTRANGE(""https://docs.google.com/spreadsheets/d/1XL5vhW3sbDhbH9Cz0tuDiY8C3ctxq1tqvaCgkFb8cCA/edit?usp=sharing"",""นครพนม!J388"")"),2280)</f>
        <v>2280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IFERROR(__xludf.DUMMYFUNCTION("IMPORTRANGE(""https://docs.google.com/spreadsheets/d/1XL5vhW3sbDhbH9Cz0tuDiY8C3ctxq1tqvaCgkFb8cCA/edit?usp=sharing"",""นครพนม!J389"")"),170)</f>
        <v>170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IFERROR(__xludf.DUMMYFUNCTION("IMPORTRANGE(""https://docs.google.com/spreadsheets/d/1XL5vhW3sbDhbH9Cz0tuDiY8C3ctxq1tqvaCgkFb8cCA/edit?usp=sharing"",""นครพนม!J392"")"),2078)</f>
        <v>2078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IFERROR(__xludf.DUMMYFUNCTION("IMPORTRANGE(""https://docs.google.com/spreadsheets/d/1XL5vhW3sbDhbH9Cz0tuDiY8C3ctxq1tqvaCgkFb8cCA/edit?usp=sharing"",""นครพนม!J393"")"),2078)</f>
        <v>2078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IFERROR(__xludf.DUMMYFUNCTION("IMPORTRANGE(""https://docs.google.com/spreadsheets/d/1XL5vhW3sbDhbH9Cz0tuDiY8C3ctxq1tqvaCgkFb8cCA/edit?usp=sharing"",""นครพนม!J394"")"),268)</f>
        <v>268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IFERROR(__xludf.DUMMYFUNCTION("IMPORTRANGE(""https://docs.google.com/spreadsheets/d/1XL5vhW3sbDhbH9Cz0tuDiY8C3ctxq1tqvaCgkFb8cCA/edit?usp=sharing"",""นครพนม!J395"")"),2078)</f>
        <v>2078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IFERROR(__xludf.DUMMYFUNCTION("IMPORTRANGE(""https://docs.google.com/spreadsheets/d/1XL5vhW3sbDhbH9Cz0tuDiY8C3ctxq1tqvaCgkFb8cCA/edit?usp=sharing"",""นครพนม!J396"")"),268)</f>
        <v>268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IFERROR(__xludf.DUMMYFUNCTION("IMPORTRANGE(""https://docs.google.com/spreadsheets/d/1XL5vhW3sbDhbH9Cz0tuDiY8C3ctxq1tqvaCgkFb8cCA/edit?usp=sharing"",""นครพนม!J397"")"),2020)</f>
        <v>2020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IFERROR(__xludf.DUMMYFUNCTION("IMPORTRANGE(""https://docs.google.com/spreadsheets/d/1XL5vhW3sbDhbH9Cz0tuDiY8C3ctxq1tqvaCgkFb8cCA/edit?usp=sharing"",""นครพนม!J398"")"),260)</f>
        <v>260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IFERROR(__xludf.DUMMYFUNCTION("IMPORTRANGE(""https://docs.google.com/spreadsheets/d/1XL5vhW3sbDhbH9Cz0tuDiY8C3ctxq1tqvaCgkFb8cCA/edit?usp=sharing"",""นครพนม!J399"")"),58)</f>
        <v>58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IFERROR(__xludf.DUMMYFUNCTION("IMPORTRANGE(""https://docs.google.com/spreadsheets/d/1XL5vhW3sbDhbH9Cz0tuDiY8C3ctxq1tqvaCgkFb8cCA/edit?usp=sharing"",""นครพนม!J400"")"),8)</f>
        <v>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IFERROR(__xludf.DUMMYFUNCTION("IMPORTRANGE(""https://docs.google.com/spreadsheets/d/1XL5vhW3sbDhbH9Cz0tuDiY8C3ctxq1tqvaCgkFb8cCA/edit?usp=sharing"",""นครพนม!J459"")"),3365)</f>
        <v>3365</v>
      </c>
      <c r="K564" s="372">
        <f ca="1">IF(I564&gt;0,J564*100/I564,0)</f>
        <v>280.41666666666669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IFERROR(__xludf.DUMMYFUNCTION("IMPORTRANGE(""https://docs.google.com/spreadsheets/d/1XL5vhW3sbDhbH9Cz0tuDiY8C3ctxq1tqvaCgkFb8cCA/edit?usp=sharing"",""นครพนม!J468"")"),3365)</f>
        <v>3365</v>
      </c>
      <c r="K573" s="202">
        <f ca="1">IF(I573&gt;0,J573*100/I573,0)</f>
        <v>280.41666666666669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IFERROR(__xludf.DUMMYFUNCTION("IMPORTRANGE(""https://docs.google.com/spreadsheets/d/1XL5vhW3sbDhbH9Cz0tuDiY8C3ctxq1tqvaCgkFb8cCA/edit?usp=sharing"",""นครพนม!J472"")"),3226)</f>
        <v>3226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IFERROR(__xludf.DUMMYFUNCTION("IMPORTRANGE(""https://docs.google.com/spreadsheets/d/1XL5vhW3sbDhbH9Cz0tuDiY8C3ctxq1tqvaCgkFb8cCA/edit?usp=sharing"",""นครพนม!L492"")"),10600)</f>
        <v>10600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12.735849056603774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IFERROR(__xludf.DUMMYFUNCTION("IMPORTRANGE(""https://docs.google.com/spreadsheets/d/1XL5vhW3sbDhbH9Cz0tuDiY8C3ctxq1tqvaCgkFb8cCA/edit?usp=sharing"",""นครพนม!L494"")"),10600)</f>
        <v>10600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12.735849056603774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IFERROR(__xludf.DUMMYFUNCTION("IMPORTRANGE(""https://docs.google.com/spreadsheets/d/1XL5vhW3sbDhbH9Cz0tuDiY8C3ctxq1tqvaCgkFb8cCA/edit?usp=sharing"",""นครพนม!L496"")"),10600)</f>
        <v>10600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12.735849056603774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IFERROR(__xludf.DUMMYFUNCTION("IMPORTRANGE(""https://docs.google.com/spreadsheets/d/1XL5vhW3sbDhbH9Cz0tuDiY8C3ctxq1tqvaCgkFb8cCA/edit?usp=sharing"",""นครพนม!J523"")"),2053872.29)</f>
        <v>2053872.29</v>
      </c>
      <c r="K628" s="343">
        <f t="shared" ref="K628:K635" ca="1" si="129">IF(I628&gt;0,J628*100/I628,0)</f>
        <v>93.576108696164823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IFERROR(__xludf.DUMMYFUNCTION("IMPORTRANGE(""https://docs.google.com/spreadsheets/d/1XL5vhW3sbDhbH9Cz0tuDiY8C3ctxq1tqvaCgkFb8cCA/edit?usp=sharing"",""นครพนม!J524"")"),204)</f>
        <v>204</v>
      </c>
      <c r="K629" s="343">
        <f t="shared" ca="1" si="129"/>
        <v>95.327102803738313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IFERROR(__xludf.DUMMYFUNCTION("IMPORTRANGE(""https://docs.google.com/spreadsheets/d/1XL5vhW3sbDhbH9Cz0tuDiY8C3ctxq1tqvaCgkFb8cCA/edit?usp=sharing"",""นครพนม!J525"")"),742728.62)</f>
        <v>742728.62</v>
      </c>
      <c r="K630" s="343">
        <f t="shared" ca="1" si="129"/>
        <v>23.717986980933158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IFERROR(__xludf.DUMMYFUNCTION("IMPORTRANGE(""https://docs.google.com/spreadsheets/d/1XL5vhW3sbDhbH9Cz0tuDiY8C3ctxq1tqvaCgkFb8cCA/edit?usp=sharing"",""นครพนม!J526"")"),104)</f>
        <v>104</v>
      </c>
      <c r="K631" s="343">
        <f t="shared" ca="1" si="129"/>
        <v>72.222222222222229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IFERROR(__xludf.DUMMYFUNCTION("IMPORTRANGE(""https://docs.google.com/spreadsheets/d/1XL5vhW3sbDhbH9Cz0tuDiY8C3ctxq1tqvaCgkFb8cCA/edit?usp=sharing"",""นครพนม!J527"")"),105076.78)</f>
        <v>105076.78</v>
      </c>
      <c r="K632" s="343">
        <f t="shared" ca="1" si="129"/>
        <v>51.565496051178016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IFERROR(__xludf.DUMMYFUNCTION("IMPORTRANGE(""https://docs.google.com/spreadsheets/d/1XL5vhW3sbDhbH9Cz0tuDiY8C3ctxq1tqvaCgkFb8cCA/edit?usp=sharing"",""นครพนม!J528"")"),17)</f>
        <v>17</v>
      </c>
      <c r="K633" s="343">
        <f t="shared" ca="1" si="129"/>
        <v>106.25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2000</v>
      </c>
      <c r="O636" s="560">
        <f t="shared" ref="O636:O640" ca="1" si="130">+IF(L636&gt;0,N636*100/L636,0)</f>
        <v>47.169811320754718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2000</v>
      </c>
      <c r="O638" s="572">
        <f t="shared" ca="1" si="130"/>
        <v>47.169811320754718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2000</v>
      </c>
      <c r="O640" s="572">
        <f t="shared" ca="1" si="130"/>
        <v>47.169811320754718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2000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IFERROR(__xludf.DUMMYFUNCTION("IMPORTRANGE(""https://docs.google.com/spreadsheets/d/1XL5vhW3sbDhbH9Cz0tuDiY8C3ctxq1tqvaCgkFb8cCA/edit#gid=346597447"",""นครพนม!M543"")"),560)</f>
        <v>560</v>
      </c>
      <c r="O648" s="587">
        <f t="shared" ref="O648:O651" ca="1" si="132">IF(L648&gt;0,N648*100/L648,0)</f>
        <v>20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IFERROR(__xludf.DUMMYFUNCTION("IMPORTRANGE(""https://docs.google.com/spreadsheets/d/1XL5vhW3sbDhbH9Cz0tuDiY8C3ctxq1tqvaCgkFb8cCA/edit#gid=346597447"",""นครพนม!J544"")"),5)</f>
        <v>5</v>
      </c>
      <c r="K649" s="587">
        <f t="shared" ca="1" si="131"/>
        <v>41.666666666666664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IFERROR(__xludf.DUMMYFUNCTION("IMPORTRANGE(""https://docs.google.com/spreadsheets/d/1XL5vhW3sbDhbH9Cz0tuDiY8C3ctxq1tqvaCgkFb8cCA/edit#gid=346597447"",""นครพนม!M544"")"),1440)</f>
        <v>1440</v>
      </c>
      <c r="O649" s="587">
        <f t="shared" ca="1" si="132"/>
        <v>100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11362403.609999999</v>
      </c>
      <c r="M8" s="23">
        <f t="shared" ca="1" si="0"/>
        <v>6785592.6100000003</v>
      </c>
      <c r="N8" s="23">
        <f t="shared" ca="1" si="0"/>
        <v>11070613.609999999</v>
      </c>
      <c r="O8" s="22">
        <f t="shared" ref="O8:O16" ca="1" si="1">IF(L8&gt;0,N8*100/L8,0)</f>
        <v>97.431969414084207</v>
      </c>
      <c r="P8" s="22">
        <f t="shared" ref="P8:P16" ca="1" si="2">IF(M8&gt;0,N8*100/M8,0)</f>
        <v>163.14881022602387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11362403.609999999</v>
      </c>
      <c r="M10" s="30">
        <f t="shared" ca="1" si="4"/>
        <v>6785592.6100000003</v>
      </c>
      <c r="N10" s="30">
        <f t="shared" ca="1" si="4"/>
        <v>11070613.609999999</v>
      </c>
      <c r="O10" s="29">
        <f t="shared" ca="1" si="1"/>
        <v>97.431969414084207</v>
      </c>
      <c r="P10" s="29">
        <f t="shared" ca="1" si="2"/>
        <v>163.14881022602387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11129603.609999999</v>
      </c>
      <c r="M12" s="38">
        <f t="shared" ca="1" si="6"/>
        <v>6552792.6100000003</v>
      </c>
      <c r="N12" s="38">
        <f t="shared" ca="1" si="6"/>
        <v>10837813.609999999</v>
      </c>
      <c r="O12" s="38">
        <f t="shared" ca="1" si="1"/>
        <v>97.378253438084485</v>
      </c>
      <c r="P12" s="38">
        <f t="shared" ca="1" si="2"/>
        <v>165.39228776233159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3302387.6100000003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7827216</v>
      </c>
      <c r="M14" s="38">
        <f t="shared" si="8"/>
        <v>0</v>
      </c>
      <c r="N14" s="38">
        <f t="shared" ca="1" si="8"/>
        <v>4285021</v>
      </c>
      <c r="O14" s="38">
        <f t="shared" ca="1" si="1"/>
        <v>54.745148211062528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6785592.6100000003</v>
      </c>
      <c r="M18" s="23">
        <f t="shared" ca="1" si="11"/>
        <v>6785592.6100000003</v>
      </c>
      <c r="N18" s="23">
        <f t="shared" ca="1" si="11"/>
        <v>6785592.6100000003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6785592.6100000003</v>
      </c>
      <c r="M20" s="30">
        <f t="shared" ca="1" si="15"/>
        <v>6785592.6100000003</v>
      </c>
      <c r="N20" s="30">
        <f t="shared" ca="1" si="15"/>
        <v>6785592.6100000003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6552792.6100000003</v>
      </c>
      <c r="M22" s="41">
        <f t="shared" ca="1" si="18"/>
        <v>6552792.6100000003</v>
      </c>
      <c r="N22" s="38">
        <f t="shared" ca="1" si="18"/>
        <v>6552792.6100000003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3302387.6100000003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3250405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4576811</v>
      </c>
      <c r="M28" s="23">
        <f t="shared" si="23"/>
        <v>0</v>
      </c>
      <c r="N28" s="23">
        <f t="shared" ca="1" si="23"/>
        <v>4285021</v>
      </c>
      <c r="O28" s="22">
        <f t="shared" ref="O28:O30" ca="1" si="24">IF(L28&gt;0,N28*100/L28,0)</f>
        <v>93.624600185587738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4576811</v>
      </c>
      <c r="M30" s="30">
        <f t="shared" si="27"/>
        <v>0</v>
      </c>
      <c r="N30" s="30">
        <f t="shared" ca="1" si="27"/>
        <v>4285021</v>
      </c>
      <c r="O30" s="29">
        <f t="shared" ca="1" si="24"/>
        <v>93.624600185587738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4576811</v>
      </c>
      <c r="M32" s="38">
        <f t="shared" si="30"/>
        <v>0</v>
      </c>
      <c r="N32" s="38">
        <f t="shared" ca="1" si="30"/>
        <v>4285021</v>
      </c>
      <c r="O32" s="38">
        <f t="shared" ca="1" si="29"/>
        <v>93.624600185587738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4576811</v>
      </c>
      <c r="M34" s="38">
        <f t="shared" si="32"/>
        <v>0</v>
      </c>
      <c r="N34" s="38">
        <f t="shared" ca="1" si="32"/>
        <v>4285021</v>
      </c>
      <c r="O34" s="38">
        <f t="shared" ca="1" si="29"/>
        <v>93.624600185587738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6785592.6100000003</v>
      </c>
      <c r="M37" s="54">
        <f t="shared" ca="1" si="33"/>
        <v>6785592.6100000003</v>
      </c>
      <c r="N37" s="54">
        <f t="shared" ca="1" si="33"/>
        <v>6785592.6100000003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1288401.8700000001</v>
      </c>
      <c r="M41" s="78">
        <f t="shared" ca="1" si="34"/>
        <v>1288401.8700000001</v>
      </c>
      <c r="N41" s="78">
        <f t="shared" ca="1" si="34"/>
        <v>1288401.8700000001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1288401.8700000001</v>
      </c>
      <c r="M43" s="78">
        <f t="shared" ca="1" si="38"/>
        <v>1288401.8700000001</v>
      </c>
      <c r="N43" s="78">
        <f t="shared" ca="1" si="38"/>
        <v>1288401.8700000001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1240401.8700000001</v>
      </c>
      <c r="M45" s="49">
        <f ca="1">IFERROR(__xludf.DUMMYFUNCTION("IMPORTRANGE(""https://docs.google.com/spreadsheets/d/1Yj_ptqi66GCucihVvJfMjLAmec39IyEx_6qawtMGysU/edit?usp=sharing"",""สบก!Q42"")"),1240401.87)</f>
        <v>1240401.8700000001</v>
      </c>
      <c r="N45" s="49">
        <f ca="1">IFERROR(__xludf.DUMMYFUNCTION("IMPORTRANGE(""https://docs.google.com/spreadsheets/d/1Yj_ptqi66GCucihVvJfMjLAmec39IyEx_6qawtMGysU/edit?usp=sharing"",""สบก!R42"")"),1240401.87)</f>
        <v>1240401.8700000001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IFERROR(__xludf.DUMMYFUNCTION("IMPORTRANGE(""https://docs.google.com/spreadsheets/d/1Yj_ptqi66GCucihVvJfMjLAmec39IyEx_6qawtMGysU/edit?usp=sharing"",""สบก!M42"")"),1240401.87)</f>
        <v>1240401.8700000001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926385.74</v>
      </c>
      <c r="M53" s="121">
        <f t="shared" ca="1" si="39"/>
        <v>926385.74</v>
      </c>
      <c r="N53" s="121">
        <f t="shared" ca="1" si="39"/>
        <v>926385.74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926385.74</v>
      </c>
      <c r="M55" s="121">
        <f t="shared" ca="1" si="43"/>
        <v>926385.74</v>
      </c>
      <c r="N55" s="121">
        <f t="shared" ca="1" si="43"/>
        <v>926385.74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926385.74</v>
      </c>
      <c r="M57" s="49">
        <f ca="1">IFERROR(__xludf.DUMMYFUNCTION("IMPORTRANGE(""https://docs.google.com/spreadsheets/d/1Yj_ptqi66GCucihVvJfMjLAmec39IyEx_6qawtMGysU/edit?usp=sharing"",""สบก!Z42"")"),926385.74)</f>
        <v>926385.74</v>
      </c>
      <c r="N57" s="49">
        <f ca="1">IFERROR(__xludf.DUMMYFUNCTION("IMPORTRANGE(""https://docs.google.com/spreadsheets/d/1Yj_ptqi66GCucihVvJfMjLAmec39IyEx_6qawtMGysU/edit?usp=sharing"",""สบก!AA42"")"),926385.74)</f>
        <v>926385.74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IFERROR(__xludf.DUMMYFUNCTION("IMPORTRANGE(""https://docs.google.com/spreadsheets/d/1Yj_ptqi66GCucihVvJfMjLAmec39IyEx_6qawtMGysU/edit?usp=sharing"",""สบก!V42"")"),926385.74)</f>
        <v>926385.74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321780</v>
      </c>
      <c r="M94" s="152">
        <f t="shared" ca="1" si="52"/>
        <v>321780</v>
      </c>
      <c r="N94" s="152">
        <f t="shared" ca="1" si="52"/>
        <v>321780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321780</v>
      </c>
      <c r="M96" s="157">
        <f t="shared" ca="1" si="56"/>
        <v>321780</v>
      </c>
      <c r="N96" s="157">
        <f t="shared" ca="1" si="56"/>
        <v>321780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136980</v>
      </c>
      <c r="M98" s="168">
        <f ca="1">IFERROR(__xludf.DUMMYFUNCTION("IMPORTRANGE(""https://docs.google.com/spreadsheets/d/1Yj_ptqi66GCucihVvJfMjLAmec39IyEx_6qawtMGysU/edit?usp=sharing"",""สบก!AR42"")"),136980)</f>
        <v>136980</v>
      </c>
      <c r="N98" s="169">
        <f ca="1">IFERROR(__xludf.DUMMYFUNCTION("IMPORTRANGE(""https://docs.google.com/spreadsheets/d/1Yj_ptqi66GCucihVvJfMjLAmec39IyEx_6qawtMGysU/edit?usp=sharing"",""สบก!AS42"")"),136980)</f>
        <v>136980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IFERROR(__xludf.DUMMYFUNCTION("IMPORTRANGE(""https://docs.google.com/spreadsheets/d/1Yj_ptqi66GCucihVvJfMjLAmec39IyEx_6qawtMGysU/edit?usp=sharing"",""สบก!AO42"")"),136980)</f>
        <v>136980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597600</v>
      </c>
      <c r="M140" s="152">
        <f t="shared" ca="1" si="64"/>
        <v>597600</v>
      </c>
      <c r="N140" s="152">
        <f t="shared" ca="1" si="64"/>
        <v>597600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597600</v>
      </c>
      <c r="M142" s="157">
        <f t="shared" ca="1" si="68"/>
        <v>597600</v>
      </c>
      <c r="N142" s="157">
        <f t="shared" ca="1" si="68"/>
        <v>597600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597600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IFERROR(__xludf.DUMMYFUNCTION("IMPORTRANGE(""https://docs.google.com/spreadsheets/d/1Yj_ptqi66GCucihVvJfMjLAmec39IyEx_6qawtMGysU/edit?usp=sharing"",""สบก!BK42"")"),597600)</f>
        <v>597600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IFERROR(__xludf.DUMMYFUNCTION("IMPORTRANGE(""https://docs.google.com/spreadsheets/d/1Yj_ptqi66GCucihVvJfMjLAmec39IyEx_6qawtMGysU/edit?usp=sharing"",""สบก!BG42"")"),128000)</f>
        <v>128000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IFERROR(__xludf.DUMMYFUNCTION("IMPORTRANGE(""https://docs.google.com/spreadsheets/d/1XL5vhW3sbDhbH9Cz0tuDiY8C3ctxq1tqvaCgkFb8cCA/edit?usp=sharing"",""นครราชสีมา!J84"")"),138)</f>
        <v>138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IFERROR(__xludf.DUMMYFUNCTION("IMPORTRANGE(""https://docs.google.com/spreadsheets/d/1XL5vhW3sbDhbH9Cz0tuDiY8C3ctxq1tqvaCgkFb8cCA/edit?usp=sharing"",""นครราชสีมา!J85"")"),138)</f>
        <v>138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IFERROR(__xludf.DUMMYFUNCTION("IMPORTRANGE(""https://docs.google.com/spreadsheets/d/1XL5vhW3sbDhbH9Cz0tuDiY8C3ctxq1tqvaCgkFb8cCA/edit?usp=sharing"",""นครราชสีมา!J114"")"),70000)</f>
        <v>70000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IFERROR(__xludf.DUMMYFUNCTION("IMPORTRANGE(""https://docs.google.com/spreadsheets/d/1XL5vhW3sbDhbH9Cz0tuDiY8C3ctxq1tqvaCgkFb8cCA/edit?usp=sharing"",""นครราชสีมา!J124"")"),70000)</f>
        <v>70000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IFERROR(__xludf.DUMMYFUNCTION("IMPORTRANGE(""https://docs.google.com/spreadsheets/d/1XL5vhW3sbDhbH9Cz0tuDiY8C3ctxq1tqvaCgkFb8cCA/edit?usp=sharing"",""นครราชสีมา!J125"")"),70000)</f>
        <v>70000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36125</v>
      </c>
      <c r="M220" s="152">
        <f t="shared" ca="1" si="72"/>
        <v>36125</v>
      </c>
      <c r="N220" s="152">
        <f t="shared" ca="1" si="72"/>
        <v>36125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36125</v>
      </c>
      <c r="M222" s="157">
        <f t="shared" ca="1" si="76"/>
        <v>36125</v>
      </c>
      <c r="N222" s="157">
        <f t="shared" ca="1" si="76"/>
        <v>36125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36125</v>
      </c>
      <c r="M224" s="168">
        <f ca="1">IFERROR(__xludf.DUMMYFUNCTION("IMPORTRANGE(""https://docs.google.com/spreadsheets/d/1Yj_ptqi66GCucihVvJfMjLAmec39IyEx_6qawtMGysU/edit?usp=sharing"",""สบก!BS42"")"),36125)</f>
        <v>36125</v>
      </c>
      <c r="N224" s="169">
        <f ca="1">IFERROR(__xludf.DUMMYFUNCTION("IMPORTRANGE(""https://docs.google.com/spreadsheets/d/1Yj_ptqi66GCucihVvJfMjLAmec39IyEx_6qawtMGysU/edit?usp=sharing"",""สบก!BT42"")"),36125)</f>
        <v>36125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IFERROR(__xludf.DUMMYFUNCTION("IMPORTRANGE(""https://docs.google.com/spreadsheets/d/1Yj_ptqi66GCucihVvJfMjLAmec39IyEx_6qawtMGysU/edit?usp=sharing"",""สบก!BP42"")"),36125)</f>
        <v>36125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292100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292100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IFERROR(__xludf.DUMMYFUNCTION("IMPORTRANGE(""https://docs.google.com/spreadsheets/d/1Yj_ptqi66GCucihVvJfMjLAmec39IyEx_6qawtMGysU/edit?usp=sharing"",""สบก!CC42"")"),292100)</f>
        <v>292100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IFERROR(__xludf.DUMMYFUNCTION("IMPORTRANGE(""https://docs.google.com/spreadsheets/d/1XL5vhW3sbDhbH9Cz0tuDiY8C3ctxq1tqvaCgkFb8cCA/edit?usp=sharing"",""นครราชสีมา!J181"")"),50)</f>
        <v>50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IFERROR(__xludf.DUMMYFUNCTION("IMPORTRANGE(""https://docs.google.com/spreadsheets/d/1XL5vhW3sbDhbH9Cz0tuDiY8C3ctxq1tqvaCgkFb8cCA/edit?usp=sharing"",""นครราชสีมา!J182"")"),2)</f>
        <v>2</v>
      </c>
      <c r="K267" s="163">
        <f t="shared" ca="1" si="82"/>
        <v>200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81720</v>
      </c>
      <c r="M271" s="152">
        <f t="shared" ca="1" si="83"/>
        <v>81720</v>
      </c>
      <c r="N271" s="152">
        <f t="shared" ca="1" si="83"/>
        <v>81720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81720</v>
      </c>
      <c r="M273" s="157">
        <f t="shared" ca="1" si="87"/>
        <v>81720</v>
      </c>
      <c r="N273" s="157">
        <f t="shared" ca="1" si="87"/>
        <v>81720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81720</v>
      </c>
      <c r="M275" s="168">
        <f ca="1">IFERROR(__xludf.DUMMYFUNCTION("IMPORTRANGE(""https://docs.google.com/spreadsheets/d/1Yj_ptqi66GCucihVvJfMjLAmec39IyEx_6qawtMGysU/edit?usp=sharing"",""สบก!CK42"")"),81720)</f>
        <v>81720</v>
      </c>
      <c r="N275" s="169">
        <f ca="1">IFERROR(__xludf.DUMMYFUNCTION("IMPORTRANGE(""https://docs.google.com/spreadsheets/d/1Yj_ptqi66GCucihVvJfMjLAmec39IyEx_6qawtMGysU/edit?usp=sharing"",""สบก!CL42"")"),81720)</f>
        <v>81720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IFERROR(__xludf.DUMMYFUNCTION("IMPORTRANGE(""https://docs.google.com/spreadsheets/d/1Yj_ptqi66GCucihVvJfMjLAmec39IyEx_6qawtMGysU/edit?usp=sharing"",""สบก!CH42"")"),81720)</f>
        <v>81720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124920</v>
      </c>
      <c r="M290" s="152">
        <f t="shared" ca="1" si="88"/>
        <v>124920</v>
      </c>
      <c r="N290" s="152">
        <f t="shared" ca="1" si="88"/>
        <v>124920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124920</v>
      </c>
      <c r="M292" s="157">
        <f t="shared" ca="1" si="92"/>
        <v>124920</v>
      </c>
      <c r="N292" s="157">
        <f t="shared" ca="1" si="92"/>
        <v>124920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124920</v>
      </c>
      <c r="M294" s="168">
        <f ca="1">IFERROR(__xludf.DUMMYFUNCTION("IMPORTRANGE(""https://docs.google.com/spreadsheets/d/1Yj_ptqi66GCucihVvJfMjLAmec39IyEx_6qawtMGysU/edit?usp=sharing"",""สบก!CT42"")"),124920)</f>
        <v>124920</v>
      </c>
      <c r="N294" s="169">
        <f ca="1">IFERROR(__xludf.DUMMYFUNCTION("IMPORTRANGE(""https://docs.google.com/spreadsheets/d/1Yj_ptqi66GCucihVvJfMjLAmec39IyEx_6qawtMGysU/edit?usp=sharing"",""สบก!CU42"")"),124920)</f>
        <v>124920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IFERROR(__xludf.DUMMYFUNCTION("IMPORTRANGE(""https://docs.google.com/spreadsheets/d/1Yj_ptqi66GCucihVvJfMjLAmec39IyEx_6qawtMGysU/edit?usp=sharing"",""สบก!CQ42"")"),124920)</f>
        <v>124920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447600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447600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IFERROR(__xludf.DUMMYFUNCTION("IMPORTRANGE(""https://docs.google.com/spreadsheets/d/1Yj_ptqi66GCucihVvJfMjLAmec39IyEx_6qawtMGysU/edit?usp=sharing"",""สบก!DD42"")"),447600)</f>
        <v>447600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IFERROR(__xludf.DUMMYFUNCTION("IMPORTRANGE(""https://docs.google.com/spreadsheets/d/1XL5vhW3sbDhbH9Cz0tuDiY8C3ctxq1tqvaCgkFb8cCA/edit?usp=sharing"",""นครราชสีมา!J228"")"),1867)</f>
        <v>1867</v>
      </c>
      <c r="K328" s="318">
        <f ca="1">IF(I328&gt;0,J328*100/I328,0)</f>
        <v>120.45161290322581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2668960</v>
      </c>
      <c r="M329" s="152">
        <f t="shared" ca="1" si="98"/>
        <v>2668960</v>
      </c>
      <c r="N329" s="152">
        <f t="shared" ca="1" si="98"/>
        <v>2668960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2668960</v>
      </c>
      <c r="M331" s="157">
        <f t="shared" ca="1" si="102"/>
        <v>2668960</v>
      </c>
      <c r="N331" s="157">
        <f t="shared" ca="1" si="102"/>
        <v>2668960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2668960</v>
      </c>
      <c r="M333" s="168">
        <f ca="1">IFERROR(__xludf.DUMMYFUNCTION("IMPORTRANGE(""https://docs.google.com/spreadsheets/d/1Yj_ptqi66GCucihVvJfMjLAmec39IyEx_6qawtMGysU/edit?usp=sharing"",""สบก!DL42"")"),2668960)</f>
        <v>2668960</v>
      </c>
      <c r="N333" s="169">
        <f ca="1">IFERROR(__xludf.DUMMYFUNCTION("IMPORTRANGE(""https://docs.google.com/spreadsheets/d/1Yj_ptqi66GCucihVvJfMjLAmec39IyEx_6qawtMGysU/edit?usp=sharing"",""สบก!DM42"")"),2668960)</f>
        <v>2668960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IFERROR(__xludf.DUMMYFUNCTION("IMPORTRANGE(""https://docs.google.com/spreadsheets/d/1Yj_ptqi66GCucihVvJfMjLAmec39IyEx_6qawtMGysU/edit?usp=sharing"",""สบก!DI42"")"),2002960)</f>
        <v>2002960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IFERROR(__xludf.DUMMYFUNCTION("IMPORTRANGE(""https://docs.google.com/spreadsheets/d/1XL5vhW3sbDhbH9Cz0tuDiY8C3ctxq1tqvaCgkFb8cCA/edit?usp=sharing"",""นครราชสีมา!J234"")"),1583)</f>
        <v>1583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IFERROR(__xludf.DUMMYFUNCTION("IMPORTRANGE(""https://docs.google.com/spreadsheets/d/1XL5vhW3sbDhbH9Cz0tuDiY8C3ctxq1tqvaCgkFb8cCA/edit?usp=sharing"",""นครราชสีมา!J235"")"),15783.13)</f>
        <v>15783.13</v>
      </c>
      <c r="K340" s="343">
        <f t="shared" ca="1" si="103"/>
        <v>101.17391025641025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IFERROR(__xludf.DUMMYFUNCTION("IMPORTRANGE(""https://docs.google.com/spreadsheets/d/1XL5vhW3sbDhbH9Cz0tuDiY8C3ctxq1tqvaCgkFb8cCA/edit?usp=sharing"",""นครราชสีมา!J236"")"),2436)</f>
        <v>2436</v>
      </c>
      <c r="K341" s="343">
        <f t="shared" ca="1" si="103"/>
        <v>157.16129032258064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IFERROR(__xludf.DUMMYFUNCTION("IMPORTRANGE(""https://docs.google.com/spreadsheets/d/1XL5vhW3sbDhbH9Cz0tuDiY8C3ctxq1tqvaCgkFb8cCA/edit?usp=sharing"",""นครราชสีมา!J237"")"),30502.84)</f>
        <v>30502.84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IFERROR(__xludf.DUMMYFUNCTION("IMPORTRANGE(""https://docs.google.com/spreadsheets/d/1XL5vhW3sbDhbH9Cz0tuDiY8C3ctxq1tqvaCgkFb8cCA/edit?usp=sharing"",""นครราชสีมา!J240"")"),1867)</f>
        <v>1867</v>
      </c>
      <c r="K345" s="343">
        <f t="shared" ca="1" si="103"/>
        <v>120.45161290322581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IFERROR(__xludf.DUMMYFUNCTION("IMPORTRANGE(""https://docs.google.com/spreadsheets/d/1XL5vhW3sbDhbH9Cz0tuDiY8C3ctxq1tqvaCgkFb8cCA/edit?usp=sharing"",""นครราชสีมา!J241"")"),25299.31)</f>
        <v>25299.31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IFERROR(__xludf.DUMMYFUNCTION("IMPORTRANGE(""https://docs.google.com/spreadsheets/d/1XL5vhW3sbDhbH9Cz0tuDiY8C3ctxq1tqvaCgkFb8cCA/edit?usp=sharing"",""นครราชสีมา!L242"")"),4576811)</f>
        <v>4576811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IFERROR(__xludf.DUMMYFUNCTION("IMPORTRANGE(""https://docs.google.com/spreadsheets/d/1XL5vhW3sbDhbH9Cz0tuDiY8C3ctxq1tqvaCgkFb8cCA/edit?usp=sharing"",""นครราชสีมา!M242"")"),4285021)</f>
        <v>4285021</v>
      </c>
      <c r="O347" s="358">
        <f ca="1">+IF(L347&gt;0,N347*100/L347,0)</f>
        <v>93.624600185587738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IFERROR(__xludf.DUMMYFUNCTION("IMPORTRANGE(""https://docs.google.com/spreadsheets/d/1XL5vhW3sbDhbH9Cz0tuDiY8C3ctxq1tqvaCgkFb8cCA/edit?usp=sharing"",""นครราชสีมา!L244"")"),554150)</f>
        <v>554150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IFERROR(__xludf.DUMMYFUNCTION("IMPORTRANGE(""https://docs.google.com/spreadsheets/d/1XL5vhW3sbDhbH9Cz0tuDiY8C3ctxq1tqvaCgkFb8cCA/edit?usp=sharing"",""นครราชสีมา!M244"")"),554150)</f>
        <v>554150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IFERROR(__xludf.DUMMYFUNCTION("IMPORTRANGE(""https://docs.google.com/spreadsheets/d/1XL5vhW3sbDhbH9Cz0tuDiY8C3ctxq1tqvaCgkFb8cCA/edit?usp=sharing"",""นครราชสีมา!L247"")"),554150)</f>
        <v>554150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IFERROR(__xludf.DUMMYFUNCTION("IMPORTRANGE(""https://docs.google.com/spreadsheets/d/1XL5vhW3sbDhbH9Cz0tuDiY8C3ctxq1tqvaCgkFb8cCA/edit?usp=sharing"",""นครราชสีมา!M247"")"),554150)</f>
        <v>554150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IFERROR(__xludf.DUMMYFUNCTION("IMPORTRANGE(""https://docs.google.com/spreadsheets/d/1XL5vhW3sbDhbH9Cz0tuDiY8C3ctxq1tqvaCgkFb8cCA/edit?usp=sharing"",""นครราชสีมา!L249"")"),554150)</f>
        <v>554150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IFERROR(__xludf.DUMMYFUNCTION("IMPORTRANGE(""https://docs.google.com/spreadsheets/d/1XL5vhW3sbDhbH9Cz0tuDiY8C3ctxq1tqvaCgkFb8cCA/edit?usp=sharing"",""นครราชสีมา!M249"")"),554150)</f>
        <v>554150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IFERROR(__xludf.DUMMYFUNCTION("IMPORTRANGE(""https://docs.google.com/spreadsheets/d/1XL5vhW3sbDhbH9Cz0tuDiY8C3ctxq1tqvaCgkFb8cCA/edit?usp=sharing"",""นครราชสีมา!M252"")"),153399.92)</f>
        <v>153399.92000000001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IFERROR(__xludf.DUMMYFUNCTION("IMPORTRANGE(""https://docs.google.com/spreadsheets/d/1XL5vhW3sbDhbH9Cz0tuDiY8C3ctxq1tqvaCgkFb8cCA/edit?usp=sharing"",""นครราชสีมา!M253"")"),57950.08)</f>
        <v>57950.080000000002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IFERROR(__xludf.DUMMYFUNCTION("IMPORTRANGE(""https://docs.google.com/spreadsheets/d/1XL5vhW3sbDhbH9Cz0tuDiY8C3ctxq1tqvaCgkFb8cCA/edit?usp=sharing"",""นครราชสีมา!M275"")"),736700)</f>
        <v>736700</v>
      </c>
      <c r="O380" s="373">
        <f ca="1">+IF(L380&gt;0,N380*100/L380,0)</f>
        <v>71.627192470734641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IFERROR(__xludf.DUMMYFUNCTION("IMPORTRANGE(""https://docs.google.com/spreadsheets/d/1XL5vhW3sbDhbH9Cz0tuDiY8C3ctxq1tqvaCgkFb8cCA/edit?usp=sharing"",""นครราชสีมา!M278"")"),736700)</f>
        <v>736700</v>
      </c>
      <c r="O383" s="165">
        <f t="shared" ca="1" si="109"/>
        <v>71.627192470734641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IFERROR(__xludf.DUMMYFUNCTION("IMPORTRANGE(""https://docs.google.com/spreadsheets/d/1XL5vhW3sbDhbH9Cz0tuDiY8C3ctxq1tqvaCgkFb8cCA/edit?usp=sharing"",""นครราชสีมา!M280"")"),736700)</f>
        <v>736700</v>
      </c>
      <c r="O385" s="169">
        <f t="shared" ca="1" si="109"/>
        <v>71.627192470734641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IFERROR(__xludf.DUMMYFUNCTION("IMPORTRANGE(""https://docs.google.com/spreadsheets/d/1XL5vhW3sbDhbH9Cz0tuDiY8C3ctxq1tqvaCgkFb8cCA/edit?usp=sharing"",""นครราชสีมา!M281"")"),202700)</f>
        <v>202700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IFERROR(__xludf.DUMMYFUNCTION("IMPORTRANGE(""https://docs.google.com/spreadsheets/d/1XL5vhW3sbDhbH9Cz0tuDiY8C3ctxq1tqvaCgkFb8cCA/edit?usp=sharing"",""นครราชสีมา!M282"")"),333180)</f>
        <v>333180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IFERROR(__xludf.DUMMYFUNCTION("IMPORTRANGE(""https://docs.google.com/spreadsheets/d/1XL5vhW3sbDhbH9Cz0tuDiY8C3ctxq1tqvaCgkFb8cCA/edit?usp=sharing"",""นครราชสีมา!M283"")"),142000)</f>
        <v>142000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IFERROR(__xludf.DUMMYFUNCTION("IMPORTRANGE(""https://docs.google.com/spreadsheets/d/1XL5vhW3sbDhbH9Cz0tuDiY8C3ctxq1tqvaCgkFb8cCA/edit?usp=sharing"",""นครราชสีมา!M284"")"),58820)</f>
        <v>58820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IFERROR(__xludf.DUMMYFUNCTION("IMPORTRANGE(""https://docs.google.com/spreadsheets/d/1XL5vhW3sbDhbH9Cz0tuDiY8C3ctxq1tqvaCgkFb8cCA/edit?usp=sharing"",""นครราชสีมา!M296"")"),310620)</f>
        <v>310620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IFERROR(__xludf.DUMMYFUNCTION("IMPORTRANGE(""https://docs.google.com/spreadsheets/d/1XL5vhW3sbDhbH9Cz0tuDiY8C3ctxq1tqvaCgkFb8cCA/edit?usp=sharing"",""นครราชสีมา!M299"")"),310620)</f>
        <v>310620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IFERROR(__xludf.DUMMYFUNCTION("IMPORTRANGE(""https://docs.google.com/spreadsheets/d/1XL5vhW3sbDhbH9Cz0tuDiY8C3ctxq1tqvaCgkFb8cCA/edit?usp=sharing"",""นครราชสีมา!M301"")"),310620)</f>
        <v>310620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IFERROR(__xludf.DUMMYFUNCTION("IMPORTRANGE(""https://docs.google.com/spreadsheets/d/1XL5vhW3sbDhbH9Cz0tuDiY8C3ctxq1tqvaCgkFb8cCA/edit?usp=sharing"",""นครราชสีมา!M305"")"),42600)</f>
        <v>42600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IFERROR(__xludf.DUMMYFUNCTION("IMPORTRANGE(""https://docs.google.com/spreadsheets/d/1XL5vhW3sbDhbH9Cz0tuDiY8C3ctxq1tqvaCgkFb8cCA/edit?usp=sharing"",""นครราชสีมา!L330"")"),177400)</f>
        <v>177400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IFERROR(__xludf.DUMMYFUNCTION("IMPORTRANGE(""https://docs.google.com/spreadsheets/d/1XL5vhW3sbDhbH9Cz0tuDiY8C3ctxq1tqvaCgkFb8cCA/edit?usp=sharing"",""นครราชสีมา!M330"")"),177400)</f>
        <v>177400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IFERROR(__xludf.DUMMYFUNCTION("IMPORTRANGE(""https://docs.google.com/spreadsheets/d/1XL5vhW3sbDhbH9Cz0tuDiY8C3ctxq1tqvaCgkFb8cCA/edit?usp=sharing"",""นครราชสีมา!L332"")"),177400)</f>
        <v>177400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IFERROR(__xludf.DUMMYFUNCTION("IMPORTRANGE(""https://docs.google.com/spreadsheets/d/1XL5vhW3sbDhbH9Cz0tuDiY8C3ctxq1tqvaCgkFb8cCA/edit?usp=sharing"",""นครราชสีมา!M332"")"),177400)</f>
        <v>177400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IFERROR(__xludf.DUMMYFUNCTION("IMPORTRANGE(""https://docs.google.com/spreadsheets/d/1XL5vhW3sbDhbH9Cz0tuDiY8C3ctxq1tqvaCgkFb8cCA/edit?usp=sharing"",""นครราชสีมา!L334"")"),177400)</f>
        <v>177400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IFERROR(__xludf.DUMMYFUNCTION("IMPORTRANGE(""https://docs.google.com/spreadsheets/d/1XL5vhW3sbDhbH9Cz0tuDiY8C3ctxq1tqvaCgkFb8cCA/edit?usp=sharing"",""นครราชสีมา!M334"")"),177400)</f>
        <v>177400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IFERROR(__xludf.DUMMYFUNCTION("IMPORTRANGE(""https://docs.google.com/spreadsheets/d/1XL5vhW3sbDhbH9Cz0tuDiY8C3ctxq1tqvaCgkFb8cCA/edit?usp=sharing"",""นครราชสีมา!M338"")"),177400)</f>
        <v>177400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IFERROR(__xludf.DUMMYFUNCTION("IMPORTRANGE(""https://docs.google.com/spreadsheets/d/1XL5vhW3sbDhbH9Cz0tuDiY8C3ctxq1tqvaCgkFb8cCA/edit?usp=sharing"",""นครราชสีมา!J350"")"),59004)</f>
        <v>59004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IFERROR(__xludf.DUMMYFUNCTION("IMPORTRANGE(""https://docs.google.com/spreadsheets/d/1XL5vhW3sbDhbH9Cz0tuDiY8C3ctxq1tqvaCgkFb8cCA/edit?usp=sharing"",""นครราชสีมา!L350"")"),747411)</f>
        <v>747411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IFERROR(__xludf.DUMMYFUNCTION("IMPORTRANGE(""https://docs.google.com/spreadsheets/d/1XL5vhW3sbDhbH9Cz0tuDiY8C3ctxq1tqvaCgkFb8cCA/edit?usp=sharing"",""นครราชสีมา!M350"")"),747441)</f>
        <v>747441</v>
      </c>
      <c r="O455" s="373">
        <f t="shared" ref="O455:O459" ca="1" si="116">+IF(L455&gt;0,N455*100/L455,0)</f>
        <v>100.00401385583032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IFERROR(__xludf.DUMMYFUNCTION("IMPORTRANGE(""https://docs.google.com/spreadsheets/d/1XL5vhW3sbDhbH9Cz0tuDiY8C3ctxq1tqvaCgkFb8cCA/edit?usp=sharing"",""นครราชสีมา!L352"")"),747411)</f>
        <v>747411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IFERROR(__xludf.DUMMYFUNCTION("IMPORTRANGE(""https://docs.google.com/spreadsheets/d/1XL5vhW3sbDhbH9Cz0tuDiY8C3ctxq1tqvaCgkFb8cCA/edit?usp=sharing"",""นครราชสีมา!M352"")"),747441)</f>
        <v>747441</v>
      </c>
      <c r="O457" s="169">
        <f t="shared" ca="1" si="116"/>
        <v>100.00401385583032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IFERROR(__xludf.DUMMYFUNCTION("IMPORTRANGE(""https://docs.google.com/spreadsheets/d/1XL5vhW3sbDhbH9Cz0tuDiY8C3ctxq1tqvaCgkFb8cCA/edit?usp=sharing"",""นครราชสีมา!L354"")"),747411)</f>
        <v>747411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IFERROR(__xludf.DUMMYFUNCTION("IMPORTRANGE(""https://docs.google.com/spreadsheets/d/1XL5vhW3sbDhbH9Cz0tuDiY8C3ctxq1tqvaCgkFb8cCA/edit?usp=sharing"",""นครราชสีมา!M354"")"),747441)</f>
        <v>747441</v>
      </c>
      <c r="O459" s="169">
        <f t="shared" ca="1" si="116"/>
        <v>100.00401385583032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IFERROR(__xludf.DUMMYFUNCTION("IMPORTRANGE(""https://docs.google.com/spreadsheets/d/1XL5vhW3sbDhbH9Cz0tuDiY8C3ctxq1tqvaCgkFb8cCA/edit?usp=sharing"",""นครราชสีมา!M357"")"),129433.41)</f>
        <v>129433.41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IFERROR(__xludf.DUMMYFUNCTION("IMPORTRANGE(""https://docs.google.com/spreadsheets/d/1XL5vhW3sbDhbH9Cz0tuDiY8C3ctxq1tqvaCgkFb8cCA/edit?usp=sharing"",""นครราชสีมา!M358"")"),618007.59)</f>
        <v>618007.59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IFERROR(__xludf.DUMMYFUNCTION("IMPORTRANGE(""https://docs.google.com/spreadsheets/d/1XL5vhW3sbDhbH9Cz0tuDiY8C3ctxq1tqvaCgkFb8cCA/edit?usp=sharing"",""นครราชสีมา!J359"")"),59004)</f>
        <v>59004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IFERROR(__xludf.DUMMYFUNCTION("IMPORTRANGE(""https://docs.google.com/spreadsheets/d/1XL5vhW3sbDhbH9Cz0tuDiY8C3ctxq1tqvaCgkFb8cCA/edit?usp=sharing"",""นครราชสีมา!J376"")"),59004)</f>
        <v>59004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IFERROR(__xludf.DUMMYFUNCTION("IMPORTRANGE(""https://docs.google.com/spreadsheets/d/1XL5vhW3sbDhbH9Cz0tuDiY8C3ctxq1tqvaCgkFb8cCA/edit?usp=sharing"",""นครราชสีมา!J377"")"),6719)</f>
        <v>6719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IFERROR(__xludf.DUMMYFUNCTION("IMPORTRANGE(""https://docs.google.com/spreadsheets/d/1XL5vhW3sbDhbH9Cz0tuDiY8C3ctxq1tqvaCgkFb8cCA/edit?usp=sharing"",""นครราชสีมา!J378"")"),46692)</f>
        <v>46692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IFERROR(__xludf.DUMMYFUNCTION("IMPORTRANGE(""https://docs.google.com/spreadsheets/d/1XL5vhW3sbDhbH9Cz0tuDiY8C3ctxq1tqvaCgkFb8cCA/edit?usp=sharing"",""นครราชสีมา!J379"")"),5772)</f>
        <v>5772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IFERROR(__xludf.DUMMYFUNCTION("IMPORTRANGE(""https://docs.google.com/spreadsheets/d/1XL5vhW3sbDhbH9Cz0tuDiY8C3ctxq1tqvaCgkFb8cCA/edit?usp=sharing"",""นครราชสีมา!J380"")"),165)</f>
        <v>165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IFERROR(__xludf.DUMMYFUNCTION("IMPORTRANGE(""https://docs.google.com/spreadsheets/d/1XL5vhW3sbDhbH9Cz0tuDiY8C3ctxq1tqvaCgkFb8cCA/edit?usp=sharing"",""นครราชสีมา!J381"")"),10)</f>
        <v>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IFERROR(__xludf.DUMMYFUNCTION("IMPORTRANGE(""https://docs.google.com/spreadsheets/d/1XL5vhW3sbDhbH9Cz0tuDiY8C3ctxq1tqvaCgkFb8cCA/edit?usp=sharing"",""นครราชสีมา!J382"")"),1977)</f>
        <v>1977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IFERROR(__xludf.DUMMYFUNCTION("IMPORTRANGE(""https://docs.google.com/spreadsheets/d/1XL5vhW3sbDhbH9Cz0tuDiY8C3ctxq1tqvaCgkFb8cCA/edit?usp=sharing"",""นครราชสีมา!J383"")"),165)</f>
        <v>165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IFERROR(__xludf.DUMMYFUNCTION("IMPORTRANGE(""https://docs.google.com/spreadsheets/d/1XL5vhW3sbDhbH9Cz0tuDiY8C3ctxq1tqvaCgkFb8cCA/edit?usp=sharing"",""นครราชสีมา!J384"")"),1977)</f>
        <v>1977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IFERROR(__xludf.DUMMYFUNCTION("IMPORTRANGE(""https://docs.google.com/spreadsheets/d/1XL5vhW3sbDhbH9Cz0tuDiY8C3ctxq1tqvaCgkFb8cCA/edit?usp=sharing"",""นครราชสีมา!J385"")"),165)</f>
        <v>165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IFERROR(__xludf.DUMMYFUNCTION("IMPORTRANGE(""https://docs.google.com/spreadsheets/d/1XL5vhW3sbDhbH9Cz0tuDiY8C3ctxq1tqvaCgkFb8cCA/edit?usp=sharing"",""นครราชสีมา!J388"")"),10170)</f>
        <v>10170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IFERROR(__xludf.DUMMYFUNCTION("IMPORTRANGE(""https://docs.google.com/spreadsheets/d/1XL5vhW3sbDhbH9Cz0tuDiY8C3ctxq1tqvaCgkFb8cCA/edit?usp=sharing"",""นครราชสีมา!J389"")"),772)</f>
        <v>772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IFERROR(__xludf.DUMMYFUNCTION("IMPORTRANGE(""https://docs.google.com/spreadsheets/d/1XL5vhW3sbDhbH9Cz0tuDiY8C3ctxq1tqvaCgkFb8cCA/edit?usp=sharing"",""นครราชสีมา!J392"")"),5981)</f>
        <v>5981</v>
      </c>
      <c r="K497" s="444">
        <f t="shared" ca="1" si="117"/>
        <v>100.01672240802675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IFERROR(__xludf.DUMMYFUNCTION("IMPORTRANGE(""https://docs.google.com/spreadsheets/d/1XL5vhW3sbDhbH9Cz0tuDiY8C3ctxq1tqvaCgkFb8cCA/edit?usp=sharing"",""นครราชสีมา!J393"")"),5981)</f>
        <v>5981</v>
      </c>
      <c r="K498" s="163">
        <f t="shared" ca="1" si="117"/>
        <v>100.01672240802675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IFERROR(__xludf.DUMMYFUNCTION("IMPORTRANGE(""https://docs.google.com/spreadsheets/d/1XL5vhW3sbDhbH9Cz0tuDiY8C3ctxq1tqvaCgkFb8cCA/edit?usp=sharing"",""นครราชสีมา!J394"")"),450)</f>
        <v>450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IFERROR(__xludf.DUMMYFUNCTION("IMPORTRANGE(""https://docs.google.com/spreadsheets/d/1XL5vhW3sbDhbH9Cz0tuDiY8C3ctxq1tqvaCgkFb8cCA/edit?usp=sharing"",""นครราชสีมา!J395"")"),5966)</f>
        <v>5966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IFERROR(__xludf.DUMMYFUNCTION("IMPORTRANGE(""https://docs.google.com/spreadsheets/d/1XL5vhW3sbDhbH9Cz0tuDiY8C3ctxq1tqvaCgkFb8cCA/edit?usp=sharing"",""นครราชสีมา!J396"")"),449)</f>
        <v>449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IFERROR(__xludf.DUMMYFUNCTION("IMPORTRANGE(""https://docs.google.com/spreadsheets/d/1XL5vhW3sbDhbH9Cz0tuDiY8C3ctxq1tqvaCgkFb8cCA/edit?usp=sharing"",""นครราชสีมา!J397"")"),2252)</f>
        <v>2252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IFERROR(__xludf.DUMMYFUNCTION("IMPORTRANGE(""https://docs.google.com/spreadsheets/d/1XL5vhW3sbDhbH9Cz0tuDiY8C3ctxq1tqvaCgkFb8cCA/edit?usp=sharing"",""นครราชสีมา!J398"")"),147)</f>
        <v>147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IFERROR(__xludf.DUMMYFUNCTION("IMPORTRANGE(""https://docs.google.com/spreadsheets/d/1XL5vhW3sbDhbH9Cz0tuDiY8C3ctxq1tqvaCgkFb8cCA/edit?usp=sharing"",""นครราชสีมา!J399"")"),3714)</f>
        <v>3714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IFERROR(__xludf.DUMMYFUNCTION("IMPORTRANGE(""https://docs.google.com/spreadsheets/d/1XL5vhW3sbDhbH9Cz0tuDiY8C3ctxq1tqvaCgkFb8cCA/edit?usp=sharing"",""นครราชสีมา!J400"")"),302)</f>
        <v>302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IFERROR(__xludf.DUMMYFUNCTION("IMPORTRANGE(""https://docs.google.com/spreadsheets/d/1XL5vhW3sbDhbH9Cz0tuDiY8C3ctxq1tqvaCgkFb8cCA/edit?usp=sharing"",""นครราชสีมา!J420"")"),887)</f>
        <v>887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IFERROR(__xludf.DUMMYFUNCTION("IMPORTRANGE(""https://docs.google.com/spreadsheets/d/1XL5vhW3sbDhbH9Cz0tuDiY8C3ctxq1tqvaCgkFb8cCA/edit?usp=sharing"",""นครราชสีมา!J421"")"),57)</f>
        <v>57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IFERROR(__xludf.DUMMYFUNCTION("IMPORTRANGE(""https://docs.google.com/spreadsheets/d/1XL5vhW3sbDhbH9Cz0tuDiY8C3ctxq1tqvaCgkFb8cCA/edit?usp=sharing"",""นครราชสีมา!J424"")"),704)</f>
        <v>704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IFERROR(__xludf.DUMMYFUNCTION("IMPORTRANGE(""https://docs.google.com/spreadsheets/d/1XL5vhW3sbDhbH9Cz0tuDiY8C3ctxq1tqvaCgkFb8cCA/edit?usp=sharing"",""นครราชสีมา!J425"")"),51)</f>
        <v>51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IFERROR(__xludf.DUMMYFUNCTION("IMPORTRANGE(""https://docs.google.com/spreadsheets/d/1XL5vhW3sbDhbH9Cz0tuDiY8C3ctxq1tqvaCgkFb8cCA/edit?usp=sharing"",""นครราชสีมา!L428"")"),42040)</f>
        <v>42040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IFERROR(__xludf.DUMMYFUNCTION("IMPORTRANGE(""https://docs.google.com/spreadsheets/d/1XL5vhW3sbDhbH9Cz0tuDiY8C3ctxq1tqvaCgkFb8cCA/edit?usp=sharing"",""นครราชสีมา!M428"")"),42040)</f>
        <v>42040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IFERROR(__xludf.DUMMYFUNCTION("IMPORTRANGE(""https://docs.google.com/spreadsheets/d/1XL5vhW3sbDhbH9Cz0tuDiY8C3ctxq1tqvaCgkFb8cCA/edit?usp=sharing"",""นครราชสีมา!L430"")"),42040)</f>
        <v>42040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IFERROR(__xludf.DUMMYFUNCTION("IMPORTRANGE(""https://docs.google.com/spreadsheets/d/1XL5vhW3sbDhbH9Cz0tuDiY8C3ctxq1tqvaCgkFb8cCA/edit?usp=sharing"",""นครราชสีมา!M430"")"),42040)</f>
        <v>42040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IFERROR(__xludf.DUMMYFUNCTION("IMPORTRANGE(""https://docs.google.com/spreadsheets/d/1XL5vhW3sbDhbH9Cz0tuDiY8C3ctxq1tqvaCgkFb8cCA/edit?usp=sharing"",""นครราชสีมา!L432"")"),42040)</f>
        <v>42040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IFERROR(__xludf.DUMMYFUNCTION("IMPORTRANGE(""https://docs.google.com/spreadsheets/d/1XL5vhW3sbDhbH9Cz0tuDiY8C3ctxq1tqvaCgkFb8cCA/edit?usp=sharing"",""นครราชสีมา!M432"")"),42040)</f>
        <v>42040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IFERROR(__xludf.DUMMYFUNCTION("IMPORTRANGE(""https://docs.google.com/spreadsheets/d/1XL5vhW3sbDhbH9Cz0tuDiY8C3ctxq1tqvaCgkFb8cCA/edit?usp=sharing"",""นครราชสีมา!M436"")"),18440)</f>
        <v>18440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IFERROR(__xludf.DUMMYFUNCTION("IMPORTRANGE(""https://docs.google.com/spreadsheets/d/1XL5vhW3sbDhbH9Cz0tuDiY8C3ctxq1tqvaCgkFb8cCA/edit?usp=sharing"",""นครราชสีมา!J446"")"),5164)</f>
        <v>5164</v>
      </c>
      <c r="K551" s="411">
        <f ca="1">IF(I551&gt;0,J551*100/I551,0)</f>
        <v>103.28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IFERROR(__xludf.DUMMYFUNCTION("IMPORTRANGE(""https://docs.google.com/spreadsheets/d/1XL5vhW3sbDhbH9Cz0tuDiY8C3ctxq1tqvaCgkFb8cCA/edit?usp=sharing"",""นครราชสีมา!M446"")"),320000)</f>
        <v>320000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IFERROR(__xludf.DUMMYFUNCTION("IMPORTRANGE(""https://docs.google.com/spreadsheets/d/1XL5vhW3sbDhbH9Cz0tuDiY8C3ctxq1tqvaCgkFb8cCA/edit?usp=sharing"",""นครราชสีมา!M448"")"),320000)</f>
        <v>320000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IFERROR(__xludf.DUMMYFUNCTION("IMPORTRANGE(""https://docs.google.com/spreadsheets/d/1XL5vhW3sbDhbH9Cz0tuDiY8C3ctxq1tqvaCgkFb8cCA/edit?usp=sharing"",""นครราชสีมา!M450"")"),320000)</f>
        <v>320000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IFERROR(__xludf.DUMMYFUNCTION("IMPORTRANGE(""https://docs.google.com/spreadsheets/d/1XL5vhW3sbDhbH9Cz0tuDiY8C3ctxq1tqvaCgkFb8cCA/edit?usp=sharing"",""นครราชสีมา!M454"")"),320000)</f>
        <v>320000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IFERROR(__xludf.DUMMYFUNCTION("IMPORTRANGE(""https://docs.google.com/spreadsheets/d/1XL5vhW3sbDhbH9Cz0tuDiY8C3ctxq1tqvaCgkFb8cCA/edit?usp=sharing"",""นครราชสีมา!J455"")"),5164)</f>
        <v>5164</v>
      </c>
      <c r="K560" s="225">
        <f t="shared" ref="K560:K561" ca="1" si="121">IF(I560&gt;0,J560*100/I560,0)</f>
        <v>103.28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IFERROR(__xludf.DUMMYFUNCTION("IMPORTRANGE(""https://docs.google.com/spreadsheets/d/1XL5vhW3sbDhbH9Cz0tuDiY8C3ctxq1tqvaCgkFb8cCA/edit?usp=sharing"",""นครราชสีมา!J456"")"),304)</f>
        <v>304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IFERROR(__xludf.DUMMYFUNCTION("IMPORTRANGE(""https://docs.google.com/spreadsheets/d/1XL5vhW3sbDhbH9Cz0tuDiY8C3ctxq1tqvaCgkFb8cCA/edit?usp=sharing"",""นครราชสีมา!J459"")"),20351)</f>
        <v>20351</v>
      </c>
      <c r="K564" s="372">
        <f ca="1">IF(I564&gt;0,J564*100/I564,0)</f>
        <v>226.12222222222223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IFERROR(__xludf.DUMMYFUNCTION("IMPORTRANGE(""https://docs.google.com/spreadsheets/d/1XL5vhW3sbDhbH9Cz0tuDiY8C3ctxq1tqvaCgkFb8cCA/edit?usp=sharing"",""นครราชสีมา!M459"")"),211200)</f>
        <v>211200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IFERROR(__xludf.DUMMYFUNCTION("IMPORTRANGE(""https://docs.google.com/spreadsheets/d/1XL5vhW3sbDhbH9Cz0tuDiY8C3ctxq1tqvaCgkFb8cCA/edit?usp=sharing"",""นครราชสีมา!M461"")"),211200)</f>
        <v>211200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IFERROR(__xludf.DUMMYFUNCTION("IMPORTRANGE(""https://docs.google.com/spreadsheets/d/1XL5vhW3sbDhbH9Cz0tuDiY8C3ctxq1tqvaCgkFb8cCA/edit?usp=sharing"",""นครราชสีมา!M463"")"),211200)</f>
        <v>211200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IFERROR(__xludf.DUMMYFUNCTION("IMPORTRANGE(""https://docs.google.com/spreadsheets/d/1XL5vhW3sbDhbH9Cz0tuDiY8C3ctxq1tqvaCgkFb8cCA/edit?usp=sharing"",""นครราชสีมา!M466"")"),96066.74)</f>
        <v>96066.74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IFERROR(__xludf.DUMMYFUNCTION("IMPORTRANGE(""https://docs.google.com/spreadsheets/d/1XL5vhW3sbDhbH9Cz0tuDiY8C3ctxq1tqvaCgkFb8cCA/edit?usp=sharing"",""นครราชสีมา!M467"")"),115133.26)</f>
        <v>115133.26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IFERROR(__xludf.DUMMYFUNCTION("IMPORTRANGE(""https://docs.google.com/spreadsheets/d/1XL5vhW3sbDhbH9Cz0tuDiY8C3ctxq1tqvaCgkFb8cCA/edit?usp=sharing"",""นครราชสีมา!J468"")"),20351)</f>
        <v>20351</v>
      </c>
      <c r="K573" s="202">
        <f ca="1">IF(I573&gt;0,J573*100/I573,0)</f>
        <v>226.12222222222223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IFERROR(__xludf.DUMMYFUNCTION("IMPORTRANGE(""https://docs.google.com/spreadsheets/d/1XL5vhW3sbDhbH9Cz0tuDiY8C3ctxq1tqvaCgkFb8cCA/edit?usp=sharing"",""นครราชสีมา!J471"")"),2890)</f>
        <v>2890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IFERROR(__xludf.DUMMYFUNCTION("IMPORTRANGE(""https://docs.google.com/spreadsheets/d/1XL5vhW3sbDhbH9Cz0tuDiY8C3ctxq1tqvaCgkFb8cCA/edit?usp=sharing"",""นครราชสีมา!J472"")"),17459)</f>
        <v>17459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IFERROR(__xludf.DUMMYFUNCTION("IMPORTRANGE(""https://docs.google.com/spreadsheets/d/1XL5vhW3sbDhbH9Cz0tuDiY8C3ctxq1tqvaCgkFb8cCA/edit?usp=sharing"",""นครราชสีมา!J475"")"),1079)</f>
        <v>1079</v>
      </c>
      <c r="K580" s="372">
        <f ca="1">IF(I580&gt;0,J580*100/I580,0)</f>
        <v>107.9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IFERROR(__xludf.DUMMYFUNCTION("IMPORTRANGE(""https://docs.google.com/spreadsheets/d/1XL5vhW3sbDhbH9Cz0tuDiY8C3ctxq1tqvaCgkFb8cCA/edit?usp=sharing"",""นครราชสีมา!M475"")"),1144600)</f>
        <v>1144600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IFERROR(__xludf.DUMMYFUNCTION("IMPORTRANGE(""https://docs.google.com/spreadsheets/d/1XL5vhW3sbDhbH9Cz0tuDiY8C3ctxq1tqvaCgkFb8cCA/edit?usp=sharing"",""นครราชสีมา!M477"")"),1144600)</f>
        <v>1144600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IFERROR(__xludf.DUMMYFUNCTION("IMPORTRANGE(""https://docs.google.com/spreadsheets/d/1XL5vhW3sbDhbH9Cz0tuDiY8C3ctxq1tqvaCgkFb8cCA/edit?usp=sharing"",""นครราชสีมา!M479"")"),1144600)</f>
        <v>1144600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IFERROR(__xludf.DUMMYFUNCTION("IMPORTRANGE(""https://docs.google.com/spreadsheets/d/1XL5vhW3sbDhbH9Cz0tuDiY8C3ctxq1tqvaCgkFb8cCA/edit?usp=sharing"",""นครราชสีมา!M482"")"),338840)</f>
        <v>338840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IFERROR(__xludf.DUMMYFUNCTION("IMPORTRANGE(""https://docs.google.com/spreadsheets/d/1XL5vhW3sbDhbH9Cz0tuDiY8C3ctxq1tqvaCgkFb8cCA/edit?usp=sharing"",""นครราชสีมา!M483"")"),805760)</f>
        <v>805760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IFERROR(__xludf.DUMMYFUNCTION("IMPORTRANGE(""https://docs.google.com/spreadsheets/d/1XL5vhW3sbDhbH9Cz0tuDiY8C3ctxq1tqvaCgkFb8cCA/edit?usp=sharing"",""นครราชสีมา!J484"")"),1261)</f>
        <v>1261</v>
      </c>
      <c r="K589" s="163">
        <f t="shared" ref="K589:K596" ca="1" si="125">IF(I589&gt;0,J589*100/I589,0)</f>
        <v>126.1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IFERROR(__xludf.DUMMYFUNCTION("IMPORTRANGE(""https://docs.google.com/spreadsheets/d/1XL5vhW3sbDhbH9Cz0tuDiY8C3ctxq1tqvaCgkFb8cCA/edit?usp=sharing"",""นครราชสีมา!J485"")"),770.52)</f>
        <v>770.52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IFERROR(__xludf.DUMMYFUNCTION("IMPORTRANGE(""https://docs.google.com/spreadsheets/d/1XL5vhW3sbDhbH9Cz0tuDiY8C3ctxq1tqvaCgkFb8cCA/edit?usp=sharing"",""นครราชสีมา!J486"")"),2685)</f>
        <v>2685</v>
      </c>
      <c r="K591" s="163">
        <f t="shared" ca="1" si="125"/>
        <v>268.5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IFERROR(__xludf.DUMMYFUNCTION("IMPORTRANGE(""https://docs.google.com/spreadsheets/d/1XL5vhW3sbDhbH9Cz0tuDiY8C3ctxq1tqvaCgkFb8cCA/edit?usp=sharing"",""นครราชสีมา!J487"")"),1614.62)</f>
        <v>1614.62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IFERROR(__xludf.DUMMYFUNCTION("IMPORTRANGE(""https://docs.google.com/spreadsheets/d/1XL5vhW3sbDhbH9Cz0tuDiY8C3ctxq1tqvaCgkFb8cCA/edit?usp=sharing"",""นครราชสีมา!J488"")"),1054)</f>
        <v>1054</v>
      </c>
      <c r="K593" s="163">
        <f t="shared" ca="1" si="125"/>
        <v>105.4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IFERROR(__xludf.DUMMYFUNCTION("IMPORTRANGE(""https://docs.google.com/spreadsheets/d/1XL5vhW3sbDhbH9Cz0tuDiY8C3ctxq1tqvaCgkFb8cCA/edit?usp=sharing"",""นครราชสีมา!J489"")"),656.17)</f>
        <v>656.17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IFERROR(__xludf.DUMMYFUNCTION("IMPORTRANGE(""https://docs.google.com/spreadsheets/d/1XL5vhW3sbDhbH9Cz0tuDiY8C3ctxq1tqvaCgkFb8cCA/edit?usp=sharing"",""นครราชสีมา!J490"")"),1079)</f>
        <v>1079</v>
      </c>
      <c r="K595" s="163">
        <f t="shared" ca="1" si="125"/>
        <v>107.9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IFERROR(__xludf.DUMMYFUNCTION("IMPORTRANGE(""https://docs.google.com/spreadsheets/d/1XL5vhW3sbDhbH9Cz0tuDiY8C3ctxq1tqvaCgkFb8cCA/edit?usp=sharing"",""นครราชสีมา!J491"")"),672.13)</f>
        <v>672.13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IFERROR(__xludf.DUMMYFUNCTION("IMPORTRANGE(""https://docs.google.com/spreadsheets/d/1XL5vhW3sbDhbH9Cz0tuDiY8C3ctxq1tqvaCgkFb8cCA/edit?usp=sharing"",""นครราชสีมา!J492"")"),148)</f>
        <v>148</v>
      </c>
      <c r="K597" s="411">
        <f ca="1">IF(I597&gt;0,J597*100/I597,0)</f>
        <v>29.6</v>
      </c>
      <c r="L597" s="412">
        <f ca="1">IFERROR(__xludf.DUMMYFUNCTION("IMPORTRANGE(""https://docs.google.com/spreadsheets/d/1XL5vhW3sbDhbH9Cz0tuDiY8C3ctxq1tqvaCgkFb8cCA/edit?usp=sharing"",""นครราชสีมา!L492"")"),40870)</f>
        <v>40870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IFERROR(__xludf.DUMMYFUNCTION("IMPORTRANGE(""https://docs.google.com/spreadsheets/d/1XL5vhW3sbDhbH9Cz0tuDiY8C3ctxq1tqvaCgkFb8cCA/edit?usp=sharing"",""นครราชสีมา!M492"")"),40870)</f>
        <v>40870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IFERROR(__xludf.DUMMYFUNCTION("IMPORTRANGE(""https://docs.google.com/spreadsheets/d/1XL5vhW3sbDhbH9Cz0tuDiY8C3ctxq1tqvaCgkFb8cCA/edit?usp=sharing"",""นครราชสีมา!L494"")"),40870)</f>
        <v>40870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IFERROR(__xludf.DUMMYFUNCTION("IMPORTRANGE(""https://docs.google.com/spreadsheets/d/1XL5vhW3sbDhbH9Cz0tuDiY8C3ctxq1tqvaCgkFb8cCA/edit?usp=sharing"",""นครราชสีมา!M494"")"),40870)</f>
        <v>40870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IFERROR(__xludf.DUMMYFUNCTION("IMPORTRANGE(""https://docs.google.com/spreadsheets/d/1XL5vhW3sbDhbH9Cz0tuDiY8C3ctxq1tqvaCgkFb8cCA/edit?usp=sharing"",""นครราชสีมา!L496"")"),40870)</f>
        <v>40870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IFERROR(__xludf.DUMMYFUNCTION("IMPORTRANGE(""https://docs.google.com/spreadsheets/d/1XL5vhW3sbDhbH9Cz0tuDiY8C3ctxq1tqvaCgkFb8cCA/edit?usp=sharing"",""นครราชสีมา!M496"")"),40870)</f>
        <v>40870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IFERROR(__xludf.DUMMYFUNCTION("IMPORTRANGE(""https://docs.google.com/spreadsheets/d/1XL5vhW3sbDhbH9Cz0tuDiY8C3ctxq1tqvaCgkFb8cCA/edit?usp=sharing"",""นครราชสีมา!M500"")"),40870)</f>
        <v>40870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IFERROR(__xludf.DUMMYFUNCTION("IMPORTRANGE(""https://docs.google.com/spreadsheets/d/1XL5vhW3sbDhbH9Cz0tuDiY8C3ctxq1tqvaCgkFb8cCA/edit?usp=sharing"",""นครราชสีมา!J506"")"),148)</f>
        <v>148</v>
      </c>
      <c r="K611" s="163">
        <f t="shared" ref="K611:K619" ca="1" si="127">IF(I$611&gt;0,J611*100/I$611,0)</f>
        <v>29.6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IFERROR(__xludf.DUMMYFUNCTION("IMPORTRANGE(""https://docs.google.com/spreadsheets/d/1XL5vhW3sbDhbH9Cz0tuDiY8C3ctxq1tqvaCgkFb8cCA/edit?usp=sharing"",""นครราชสีมา!J510"")"),148)</f>
        <v>148</v>
      </c>
      <c r="K615" s="163">
        <f t="shared" ca="1" si="127"/>
        <v>29.6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IFERROR(__xludf.DUMMYFUNCTION("IMPORTRANGE(""https://docs.google.com/spreadsheets/d/1XL5vhW3sbDhbH9Cz0tuDiY8C3ctxq1tqvaCgkFb8cCA/edit?usp=sharing"",""นครราชสีมา!J511"")"),148)</f>
        <v>148</v>
      </c>
      <c r="K616" s="163">
        <f t="shared" ca="1" si="127"/>
        <v>29.6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IFERROR(__xludf.DUMMYFUNCTION("IMPORTRANGE(""https://docs.google.com/spreadsheets/d/1XL5vhW3sbDhbH9Cz0tuDiY8C3ctxq1tqvaCgkFb8cCA/edit?usp=sharing"",""นครราชสีมา!J512"")"),148)</f>
        <v>148</v>
      </c>
      <c r="K617" s="163">
        <f t="shared" ca="1" si="127"/>
        <v>29.6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IFERROR(__xludf.DUMMYFUNCTION("IMPORTRANGE(""https://docs.google.com/spreadsheets/d/1XL5vhW3sbDhbH9Cz0tuDiY8C3ctxq1tqvaCgkFb8cCA/edit?usp=sharing"",""นครราชสีมา!J514"")"),148)</f>
        <v>148</v>
      </c>
      <c r="K619" s="163">
        <f t="shared" ca="1" si="127"/>
        <v>29.6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IFERROR(__xludf.DUMMYFUNCTION("IMPORTRANGE(""https://docs.google.com/spreadsheets/d/1XL5vhW3sbDhbH9Cz0tuDiY8C3ctxq1tqvaCgkFb8cCA/edit?usp=sharing"",""นครราชสีมา!J523"")"),15000000)</f>
        <v>15000000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IFERROR(__xludf.DUMMYFUNCTION("IMPORTRANGE(""https://docs.google.com/spreadsheets/d/1XL5vhW3sbDhbH9Cz0tuDiY8C3ctxq1tqvaCgkFb8cCA/edit?usp=sharing"",""นครราชสีมา!J524"")"),393)</f>
        <v>393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IFERROR(__xludf.DUMMYFUNCTION("IMPORTRANGE(""https://docs.google.com/spreadsheets/d/1XL5vhW3sbDhbH9Cz0tuDiY8C3ctxq1tqvaCgkFb8cCA/edit?usp=sharing"",""นครราชสีมา!J525"")"),1103620.32)</f>
        <v>1103620.32</v>
      </c>
      <c r="K630" s="343">
        <f t="shared" ca="1" si="129"/>
        <v>13.082522166201452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IFERROR(__xludf.DUMMYFUNCTION("IMPORTRANGE(""https://docs.google.com/spreadsheets/d/1XL5vhW3sbDhbH9Cz0tuDiY8C3ctxq1tqvaCgkFb8cCA/edit?usp=sharing"",""นครราชสีมา!J526"")"),132)</f>
        <v>132</v>
      </c>
      <c r="K631" s="343">
        <f t="shared" ca="1" si="129"/>
        <v>49.438202247191015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IFERROR(__xludf.DUMMYFUNCTION("IMPORTRANGE(""https://docs.google.com/spreadsheets/d/1XL5vhW3sbDhbH9Cz0tuDiY8C3ctxq1tqvaCgkFb8cCA/edit?usp=sharing"",""นครราชสีมา!J527"")"),329822.73)</f>
        <v>329822.73</v>
      </c>
      <c r="K632" s="343">
        <f t="shared" ca="1" si="129"/>
        <v>1660.0834816467216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IFERROR(__xludf.DUMMYFUNCTION("IMPORTRANGE(""https://docs.google.com/spreadsheets/d/1XL5vhW3sbDhbH9Cz0tuDiY8C3ctxq1tqvaCgkFb8cCA/edit?usp=sharing"",""นครราชสีมา!J528"")"),127)</f>
        <v>127</v>
      </c>
      <c r="K633" s="343">
        <f t="shared" ca="1" si="129"/>
        <v>120.95238095238095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IFERROR(__xludf.DUMMYFUNCTION("IMPORTRANGE(""https://docs.google.com/spreadsheets/d/1XL5vhW3sbDhbH9Cz0tuDiY8C3ctxq1tqvaCgkFb8cCA/edit?usp=sharing"",""นครราชสีมา!J529"")"),15000000)</f>
        <v>15000000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IFERROR(__xludf.DUMMYFUNCTION("IMPORTRANGE(""https://docs.google.com/spreadsheets/d/1XL5vhW3sbDhbH9Cz0tuDiY8C3ctxq1tqvaCgkFb8cCA/edit?usp=sharing"",""นครราชสีมา!I530"")"),389)</f>
        <v>389</v>
      </c>
      <c r="J635" s="505">
        <f ca="1">IFERROR(__xludf.DUMMYFUNCTION("IMPORTRANGE(""https://docs.google.com/spreadsheets/d/1XL5vhW3sbDhbH9Cz0tuDiY8C3ctxq1tqvaCgkFb8cCA/edit?usp=sharing"",""นครราชสีมา!J530"")"),391)</f>
        <v>391</v>
      </c>
      <c r="K635" s="487">
        <f t="shared" ca="1" si="129"/>
        <v>100.51413881748071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1560</v>
      </c>
      <c r="O636" s="560">
        <f t="shared" ref="O636:O640" ca="1" si="130">+IF(L636&gt;0,N636*100/L636,0)</f>
        <v>100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1560</v>
      </c>
      <c r="O638" s="572">
        <f t="shared" ca="1" si="130"/>
        <v>100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1560</v>
      </c>
      <c r="O640" s="572">
        <f t="shared" ca="1" si="130"/>
        <v>100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1560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IFERROR(__xludf.DUMMYFUNCTION("IMPORTRANGE(""https://docs.google.com/spreadsheets/d/1XL5vhW3sbDhbH9Cz0tuDiY8C3ctxq1tqvaCgkFb8cCA/edit#gid=346597447"",""นครราชสีมา!J544"")"),4)</f>
        <v>4</v>
      </c>
      <c r="K649" s="587">
        <f t="shared" ca="1" si="131"/>
        <v>100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IFERROR(__xludf.DUMMYFUNCTION("IMPORTRANGE(""https://docs.google.com/spreadsheets/d/1XL5vhW3sbDhbH9Cz0tuDiY8C3ctxq1tqvaCgkFb8cCA/edit#gid=346597447"",""นครราชสีมา!M544"")"),480)</f>
        <v>480</v>
      </c>
      <c r="O649" s="587">
        <f t="shared" ca="1" si="132"/>
        <v>100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IFERROR(__xludf.DUMMYFUNCTION("IMPORTRANGE(""https://docs.google.com/spreadsheets/d/1XL5vhW3sbDhbH9Cz0tuDiY8C3ctxq1tqvaCgkFb8cCA/edit#gid=346597447"",""นครราชสีมา!J560"")"),3)</f>
        <v>3</v>
      </c>
      <c r="K665" s="587">
        <f ca="1">IF(I665&gt;0,J665*100/I665,0)</f>
        <v>33.333333333333336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IFERROR(__xludf.DUMMYFUNCTION("IMPORTRANGE(""https://docs.google.com/spreadsheets/d/1XL5vhW3sbDhbH9Cz0tuDiY8C3ctxq1tqvaCgkFb8cCA/edit#gid=346597447"",""นครราชสีมา!M560"")"),1080)</f>
        <v>1080</v>
      </c>
      <c r="O665" s="587">
        <f ca="1">IF(L665&gt;0,N665*100/L665,0)</f>
        <v>100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IFERROR(__xludf.DUMMYFUNCTION("IMPORTRANGE(""https://docs.google.com/spreadsheets/d/1XL5vhW3sbDhbH9Cz0tuDiY8C3ctxq1tqvaCgkFb8cCA/edit#gid=346597447"",""นครราชสีมา!J561"")"),9)</f>
        <v>9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IFERROR(__xludf.DUMMYFUNCTION("IMPORTRANGE(""https://docs.google.com/spreadsheets/d/1XL5vhW3sbDhbH9Cz0tuDiY8C3ctxq1tqvaCgkFb8cCA/edit#gid=346597447"",""นครราชสีมา!J562"")"),15)</f>
        <v>15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118:G118"/>
    <mergeCell ref="D121:F121"/>
    <mergeCell ref="D125:E125"/>
    <mergeCell ref="D60:E60"/>
    <mergeCell ref="D66:G66"/>
    <mergeCell ref="D69:F69"/>
    <mergeCell ref="D73:E73"/>
    <mergeCell ref="D94:G94"/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0:G140"/>
    <mergeCell ref="D143:F143"/>
    <mergeCell ref="D147:E147"/>
    <mergeCell ref="D220:G220"/>
    <mergeCell ref="D227:E227"/>
    <mergeCell ref="D97:F97"/>
    <mergeCell ref="D101:E10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8021419</v>
      </c>
      <c r="M8" s="23">
        <f t="shared" ca="1" si="0"/>
        <v>5222894</v>
      </c>
      <c r="N8" s="23">
        <f t="shared" ca="1" si="0"/>
        <v>7179248</v>
      </c>
      <c r="O8" s="22">
        <f t="shared" ref="O8:O16" ca="1" si="1">IF(L8&gt;0,N8*100/L8,0)</f>
        <v>89.500972334196732</v>
      </c>
      <c r="P8" s="22">
        <f t="shared" ref="P8:P16" ca="1" si="2">IF(M8&gt;0,N8*100/M8,0)</f>
        <v>137.4572794316714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8021419</v>
      </c>
      <c r="M10" s="30">
        <f t="shared" ca="1" si="4"/>
        <v>5222894</v>
      </c>
      <c r="N10" s="30">
        <f t="shared" ca="1" si="4"/>
        <v>7179248</v>
      </c>
      <c r="O10" s="29">
        <f t="shared" ca="1" si="1"/>
        <v>89.500972334196732</v>
      </c>
      <c r="P10" s="29">
        <f t="shared" ca="1" si="2"/>
        <v>137.4572794316714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6539820</v>
      </c>
      <c r="M12" s="38">
        <f t="shared" ca="1" si="6"/>
        <v>3741295</v>
      </c>
      <c r="N12" s="38">
        <f t="shared" ca="1" si="6"/>
        <v>5697649</v>
      </c>
      <c r="O12" s="38">
        <f t="shared" ca="1" si="1"/>
        <v>87.122413155102123</v>
      </c>
      <c r="P12" s="38">
        <f t="shared" ca="1" si="2"/>
        <v>152.29082443378562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2139533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4400287</v>
      </c>
      <c r="M14" s="38">
        <f t="shared" si="8"/>
        <v>0</v>
      </c>
      <c r="N14" s="38">
        <f t="shared" ca="1" si="8"/>
        <v>1956354</v>
      </c>
      <c r="O14" s="38">
        <f t="shared" ca="1" si="1"/>
        <v>44.45969092470559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1481599</v>
      </c>
      <c r="M16" s="38">
        <f t="shared" ca="1" si="10"/>
        <v>1481599</v>
      </c>
      <c r="N16" s="38">
        <f t="shared" ca="1" si="10"/>
        <v>1481599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5222894</v>
      </c>
      <c r="M18" s="23">
        <f t="shared" ca="1" si="11"/>
        <v>5222894</v>
      </c>
      <c r="N18" s="23">
        <f t="shared" ca="1" si="11"/>
        <v>5222894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5222894</v>
      </c>
      <c r="M20" s="30">
        <f t="shared" ca="1" si="15"/>
        <v>5222894</v>
      </c>
      <c r="N20" s="30">
        <f t="shared" ca="1" si="15"/>
        <v>5222894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3741295</v>
      </c>
      <c r="M22" s="41">
        <f t="shared" ca="1" si="18"/>
        <v>3741295</v>
      </c>
      <c r="N22" s="38">
        <f t="shared" ca="1" si="18"/>
        <v>3741295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2139533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1601762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L49+L61+L74+L102+L126+L148+L228+L258+L279+L298+L318+L337+27100</f>
        <v>1481599</v>
      </c>
      <c r="M26" s="49">
        <f t="shared" ca="1" si="22"/>
        <v>1481599</v>
      </c>
      <c r="N26" s="49">
        <f t="shared" ca="1" si="22"/>
        <v>1481599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2798525</v>
      </c>
      <c r="M28" s="23">
        <f t="shared" si="23"/>
        <v>0</v>
      </c>
      <c r="N28" s="23">
        <f t="shared" ca="1" si="23"/>
        <v>1956354</v>
      </c>
      <c r="O28" s="22">
        <f t="shared" ref="O28:O30" ca="1" si="24">IF(L28&gt;0,N28*100/L28,0)</f>
        <v>69.906611518567814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2798525</v>
      </c>
      <c r="M30" s="30">
        <f t="shared" si="27"/>
        <v>0</v>
      </c>
      <c r="N30" s="30">
        <f t="shared" ca="1" si="27"/>
        <v>1956354</v>
      </c>
      <c r="O30" s="29">
        <f t="shared" ca="1" si="24"/>
        <v>69.906611518567814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2798525</v>
      </c>
      <c r="M32" s="38">
        <f t="shared" si="30"/>
        <v>0</v>
      </c>
      <c r="N32" s="38">
        <f t="shared" ca="1" si="30"/>
        <v>1956354</v>
      </c>
      <c r="O32" s="38">
        <f t="shared" ca="1" si="29"/>
        <v>69.906611518567814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2798525</v>
      </c>
      <c r="M34" s="38">
        <f t="shared" si="32"/>
        <v>0</v>
      </c>
      <c r="N34" s="38">
        <f t="shared" ca="1" si="32"/>
        <v>1956354</v>
      </c>
      <c r="O34" s="38">
        <f t="shared" ca="1" si="29"/>
        <v>69.906611518567814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5195794</v>
      </c>
      <c r="M37" s="54">
        <f t="shared" ca="1" si="33"/>
        <v>5195794</v>
      </c>
      <c r="N37" s="54">
        <f t="shared" ca="1" si="33"/>
        <v>5195794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1989749</v>
      </c>
      <c r="M41" s="78">
        <f t="shared" ca="1" si="34"/>
        <v>1989749</v>
      </c>
      <c r="N41" s="78">
        <f t="shared" ca="1" si="34"/>
        <v>1989749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1989749</v>
      </c>
      <c r="M43" s="78">
        <f t="shared" ca="1" si="38"/>
        <v>1989749</v>
      </c>
      <c r="N43" s="78">
        <f t="shared" ca="1" si="38"/>
        <v>1989749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919750</v>
      </c>
      <c r="M45" s="623">
        <f ca="1">IFERROR(__xludf.DUMMYFUNCTION("IMPORTRANGE(""https://docs.google.com/spreadsheets/d/1Yj_ptqi66GCucihVvJfMjLAmec39IyEx_6qawtMGysU/edit?usp=sharing"",""สบก!Q43"")"),919750)</f>
        <v>919750</v>
      </c>
      <c r="N45" s="623">
        <f ca="1">IFERROR(__xludf.DUMMYFUNCTION("IMPORTRANGE(""https://docs.google.com/spreadsheets/d/1Yj_ptqi66GCucihVvJfMjLAmec39IyEx_6qawtMGysU/edit?usp=sharing"",""สบก!R43"")"),919750)</f>
        <v>919750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IFERROR(__xludf.DUMMYFUNCTION("IMPORTRANGE(""https://docs.google.com/spreadsheets/d/1Yj_ptqi66GCucihVvJfMjLAmec39IyEx_6qawtMGysU/edit?usp=sharing"",""สบก!M43"")"),919750)</f>
        <v>919750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IFERROR(__xludf.DUMMYFUNCTION("IMPORTRANGE(""https://docs.google.com/spreadsheets/d/1Yj_ptqi66GCucihVvJfMjLAmec39IyEx_6qawtMGysU/edit?usp=sharing"",""สบก!O43"")"),1069999)</f>
        <v>1069999</v>
      </c>
      <c r="M49" s="626">
        <f ca="1">L49</f>
        <v>1069999</v>
      </c>
      <c r="N49" s="623">
        <f ca="1">IFERROR(__xludf.DUMMYFUNCTION("IMPORTRANGE(""https://docs.google.com/spreadsheets/d/1Yj_ptqi66GCucihVvJfMjLAmec39IyEx_6qawtMGysU/edit?usp=sharing"",""สบก!S43"")"),1069999)</f>
        <v>1069999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709483</v>
      </c>
      <c r="M53" s="121">
        <f t="shared" ca="1" si="39"/>
        <v>709483</v>
      </c>
      <c r="N53" s="121">
        <f t="shared" ca="1" si="39"/>
        <v>709483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709483</v>
      </c>
      <c r="M55" s="121">
        <f t="shared" ca="1" si="43"/>
        <v>709483</v>
      </c>
      <c r="N55" s="121">
        <f t="shared" ca="1" si="43"/>
        <v>709483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709483</v>
      </c>
      <c r="M57" s="623">
        <f ca="1">IFERROR(__xludf.DUMMYFUNCTION("IMPORTRANGE(""https://docs.google.com/spreadsheets/d/1Yj_ptqi66GCucihVvJfMjLAmec39IyEx_6qawtMGysU/edit?usp=sharing"",""สบก!Z43"")"),709483)</f>
        <v>709483</v>
      </c>
      <c r="N57" s="623">
        <f ca="1">IFERROR(__xludf.DUMMYFUNCTION("IMPORTRANGE(""https://docs.google.com/spreadsheets/d/1Yj_ptqi66GCucihVvJfMjLAmec39IyEx_6qawtMGysU/edit?usp=sharing"",""สบก!AA43"")"),709483)</f>
        <v>709483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IFERROR(__xludf.DUMMYFUNCTION("IMPORTRANGE(""https://docs.google.com/spreadsheets/d/1Yj_ptqi66GCucihVvJfMjLAmec39IyEx_6qawtMGysU/edit?usp=sharing"",""สบก!V43"")"),709483)</f>
        <v>709483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10152</v>
      </c>
      <c r="M118" s="152">
        <f t="shared" ca="1" si="58"/>
        <v>10152</v>
      </c>
      <c r="N118" s="152">
        <f t="shared" ca="1" si="58"/>
        <v>10152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10152</v>
      </c>
      <c r="M120" s="157">
        <f t="shared" ca="1" si="62"/>
        <v>10152</v>
      </c>
      <c r="N120" s="157">
        <f t="shared" ca="1" si="62"/>
        <v>10152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10152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IFERROR(__xludf.DUMMYFUNCTION("IMPORTRANGE(""https://docs.google.com/spreadsheets/d/1Yj_ptqi66GCucihVvJfMjLAmec39IyEx_6qawtMGysU/edit?usp=sharing"",""สบก!BB43"")"),10152)</f>
        <v>10152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IFERROR(__xludf.DUMMYFUNCTION("IMPORTRANGE(""https://docs.google.com/spreadsheets/d/1Yj_ptqi66GCucihVvJfMjLAmec39IyEx_6qawtMGysU/edit?usp=sharing"",""สบก!AX43"")"),10152)</f>
        <v>10152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176500</v>
      </c>
      <c r="N140" s="152">
        <f t="shared" ca="1" si="64"/>
        <v>176500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176500</v>
      </c>
      <c r="N142" s="157">
        <f t="shared" ca="1" si="68"/>
        <v>176500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IFERROR(__xludf.DUMMYFUNCTION("IMPORTRANGE(""https://docs.google.com/spreadsheets/d/1Yj_ptqi66GCucihVvJfMjLAmec39IyEx_6qawtMGysU/edit?usp=sharing"",""สบก!BJ43"")"),176500)</f>
        <v>176500</v>
      </c>
      <c r="N144" s="628">
        <f ca="1">IFERROR(__xludf.DUMMYFUNCTION("IMPORTRANGE(""https://docs.google.com/spreadsheets/d/1Yj_ptqi66GCucihVvJfMjLAmec39IyEx_6qawtMGysU/edit?usp=sharing"",""สบก!BK43"")"),176500)</f>
        <v>176500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IFERROR(__xludf.DUMMYFUNCTION("IMPORTRANGE(""https://docs.google.com/spreadsheets/d/1XL5vhW3sbDhbH9Cz0tuDiY8C3ctxq1tqvaCgkFb8cCA/edit?usp=sharing"",""บึงกาฬ!J84"")"),79)</f>
        <v>79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IFERROR(__xludf.DUMMYFUNCTION("IMPORTRANGE(""https://docs.google.com/spreadsheets/d/1XL5vhW3sbDhbH9Cz0tuDiY8C3ctxq1tqvaCgkFb8cCA/edit?usp=sharing"",""บึงกาฬ!J85"")"),79)</f>
        <v>79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52210</v>
      </c>
      <c r="M220" s="152">
        <f t="shared" ca="1" si="72"/>
        <v>52210</v>
      </c>
      <c r="N220" s="152">
        <f t="shared" ca="1" si="72"/>
        <v>52210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52210</v>
      </c>
      <c r="M222" s="157">
        <f t="shared" ca="1" si="76"/>
        <v>52210</v>
      </c>
      <c r="N222" s="157">
        <f t="shared" ca="1" si="76"/>
        <v>52210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52210</v>
      </c>
      <c r="M224" s="627">
        <f ca="1">IFERROR(__xludf.DUMMYFUNCTION("IMPORTRANGE(""https://docs.google.com/spreadsheets/d/1Yj_ptqi66GCucihVvJfMjLAmec39IyEx_6qawtMGysU/edit?usp=sharing"",""สบก!BS43"")"),52210)</f>
        <v>52210</v>
      </c>
      <c r="N224" s="628">
        <f ca="1">IFERROR(__xludf.DUMMYFUNCTION("IMPORTRANGE(""https://docs.google.com/spreadsheets/d/1Yj_ptqi66GCucihVvJfMjLAmec39IyEx_6qawtMGysU/edit?usp=sharing"",""สบก!BT43"")"),52210)</f>
        <v>52210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IFERROR(__xludf.DUMMYFUNCTION("IMPORTRANGE(""https://docs.google.com/spreadsheets/d/1Yj_ptqi66GCucihVvJfMjLAmec39IyEx_6qawtMGysU/edit?usp=sharing"",""สบก!BP43"")"),52210)</f>
        <v>52210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IFERROR(__xludf.DUMMYFUNCTION("IMPORTRANGE(""https://docs.google.com/spreadsheets/d/1XL5vhW3sbDhbH9Cz0tuDiY8C3ctxq1tqvaCgkFb8cCA/edit?usp=sharing"",""บึงกาฬ!J228"")"),764)</f>
        <v>764</v>
      </c>
      <c r="K328" s="318">
        <f ca="1">IF(I328&gt;0,J328*100/I328,0)</f>
        <v>110.72463768115942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2043200</v>
      </c>
      <c r="M329" s="152">
        <f t="shared" ca="1" si="98"/>
        <v>2043200</v>
      </c>
      <c r="N329" s="152">
        <f t="shared" ca="1" si="98"/>
        <v>2043200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2043200</v>
      </c>
      <c r="M331" s="157">
        <f t="shared" ca="1" si="102"/>
        <v>2043200</v>
      </c>
      <c r="N331" s="157">
        <f t="shared" ca="1" si="102"/>
        <v>2043200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1751100</v>
      </c>
      <c r="M333" s="627">
        <f ca="1">IFERROR(__xludf.DUMMYFUNCTION("IMPORTRANGE(""https://docs.google.com/spreadsheets/d/1Yj_ptqi66GCucihVvJfMjLAmec39IyEx_6qawtMGysU/edit?usp=sharing"",""สบก!DL43"")"),1751100)</f>
        <v>1751100</v>
      </c>
      <c r="N333" s="628">
        <f ca="1">IFERROR(__xludf.DUMMYFUNCTION("IMPORTRANGE(""https://docs.google.com/spreadsheets/d/1Yj_ptqi66GCucihVvJfMjLAmec39IyEx_6qawtMGysU/edit?usp=sharing"",""สบก!DM43"")"),1751100)</f>
        <v>1751100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IFERROR(__xludf.DUMMYFUNCTION("IMPORTRANGE(""https://docs.google.com/spreadsheets/d/1Yj_ptqi66GCucihVvJfMjLAmec39IyEx_6qawtMGysU/edit?usp=sharing"",""สบก!DI43"")"),1240800)</f>
        <v>1240800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IFERROR(__xludf.DUMMYFUNCTION("IMPORTRANGE(""https://docs.google.com/spreadsheets/d/1Yj_ptqi66GCucihVvJfMjLAmec39IyEx_6qawtMGysU/edit?usp=sharing"",""สบก!DJ43"")"),292100)</f>
        <v>292100</v>
      </c>
      <c r="M337" s="626">
        <f ca="1">L337</f>
        <v>292100</v>
      </c>
      <c r="N337" s="623">
        <f ca="1">IFERROR(__xludf.DUMMYFUNCTION("IMPORTRANGE(""https://docs.google.com/spreadsheets/d/1Yj_ptqi66GCucihVvJfMjLAmec39IyEx_6qawtMGysU/edit?usp=sharing"",""สบก!DN43"")"),292100)</f>
        <v>292100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IFERROR(__xludf.DUMMYFUNCTION("IMPORTRANGE(""https://docs.google.com/spreadsheets/d/1XL5vhW3sbDhbH9Cz0tuDiY8C3ctxq1tqvaCgkFb8cCA/edit?usp=sharing"",""บึงกาฬ!J234"")"),806)</f>
        <v>806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IFERROR(__xludf.DUMMYFUNCTION("IMPORTRANGE(""https://docs.google.com/spreadsheets/d/1XL5vhW3sbDhbH9Cz0tuDiY8C3ctxq1tqvaCgkFb8cCA/edit?usp=sharing"",""บึงกาฬ!J235"")"),8091.74)</f>
        <v>8091.74</v>
      </c>
      <c r="K340" s="343">
        <f t="shared" ca="1" si="103"/>
        <v>101.14675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IFERROR(__xludf.DUMMYFUNCTION("IMPORTRANGE(""https://docs.google.com/spreadsheets/d/1XL5vhW3sbDhbH9Cz0tuDiY8C3ctxq1tqvaCgkFb8cCA/edit?usp=sharing"",""บึงกาฬ!J236"")"),887)</f>
        <v>887</v>
      </c>
      <c r="K341" s="343">
        <f t="shared" ca="1" si="103"/>
        <v>128.55072463768116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IFERROR(__xludf.DUMMYFUNCTION("IMPORTRANGE(""https://docs.google.com/spreadsheets/d/1XL5vhW3sbDhbH9Cz0tuDiY8C3ctxq1tqvaCgkFb8cCA/edit?usp=sharing"",""บึงกาฬ!J237"")"),10578.07)</f>
        <v>10578.07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IFERROR(__xludf.DUMMYFUNCTION("IMPORTRANGE(""https://docs.google.com/spreadsheets/d/1XL5vhW3sbDhbH9Cz0tuDiY8C3ctxq1tqvaCgkFb8cCA/edit?usp=sharing"",""บึงกาฬ!J240"")"),764)</f>
        <v>764</v>
      </c>
      <c r="K345" s="343">
        <f t="shared" ca="1" si="103"/>
        <v>110.72463768115942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IFERROR(__xludf.DUMMYFUNCTION("IMPORTRANGE(""https://docs.google.com/spreadsheets/d/1XL5vhW3sbDhbH9Cz0tuDiY8C3ctxq1tqvaCgkFb8cCA/edit?usp=sharing"",""บึงกาฬ!J241"")"),9441.26)</f>
        <v>9441.26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IFERROR(__xludf.DUMMYFUNCTION("IMPORTRANGE(""https://docs.google.com/spreadsheets/d/1XL5vhW3sbDhbH9Cz0tuDiY8C3ctxq1tqvaCgkFb8cCA/edit?usp=sharing"",""บึงกาฬ!L242"")"),2798525)</f>
        <v>2798525</v>
      </c>
      <c r="M347" s="358"/>
      <c r="N347" s="358">
        <f ca="1">IFERROR(__xludf.DUMMYFUNCTION("IMPORTRANGE(""https://docs.google.com/spreadsheets/d/1XL5vhW3sbDhbH9Cz0tuDiY8C3ctxq1tqvaCgkFb8cCA/edit?usp=sharing"",""บึงกาฬ!M242"")"),1956354)</f>
        <v>1956354</v>
      </c>
      <c r="O347" s="358">
        <f ca="1">+IF(L347&gt;0,N347*100/L347,0)</f>
        <v>69.906611518567814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IFERROR(__xludf.DUMMYFUNCTION("IMPORTRANGE(""https://docs.google.com/spreadsheets/d/1XL5vhW3sbDhbH9Cz0tuDiY8C3ctxq1tqvaCgkFb8cCA/edit?usp=sharing"",""บึงกาฬ!L244"")"),467910)</f>
        <v>467910</v>
      </c>
      <c r="M349" s="373"/>
      <c r="N349" s="373">
        <f ca="1">IFERROR(__xludf.DUMMYFUNCTION("IMPORTRANGE(""https://docs.google.com/spreadsheets/d/1XL5vhW3sbDhbH9Cz0tuDiY8C3ctxq1tqvaCgkFb8cCA/edit?usp=sharing"",""บึงกาฬ!M244"")"),430384)</f>
        <v>430384</v>
      </c>
      <c r="O349" s="373">
        <f ca="1">+IF(L349&gt;0,N349*100/L349,0)</f>
        <v>91.98008163963155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IFERROR(__xludf.DUMMYFUNCTION("IMPORTRANGE(""https://docs.google.com/spreadsheets/d/1XL5vhW3sbDhbH9Cz0tuDiY8C3ctxq1tqvaCgkFb8cCA/edit?usp=sharing"",""บึงกาฬ!L247"")"),467910)</f>
        <v>467910</v>
      </c>
      <c r="M352" s="165"/>
      <c r="N352" s="164">
        <f ca="1">IFERROR(__xludf.DUMMYFUNCTION("IMPORTRANGE(""https://docs.google.com/spreadsheets/d/1XL5vhW3sbDhbH9Cz0tuDiY8C3ctxq1tqvaCgkFb8cCA/edit?usp=sharing"",""บึงกาฬ!M247"")"),430384)</f>
        <v>430384</v>
      </c>
      <c r="O352" s="165">
        <f t="shared" ca="1" si="105"/>
        <v>91.98008163963155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IFERROR(__xludf.DUMMYFUNCTION("IMPORTRANGE(""https://docs.google.com/spreadsheets/d/1XL5vhW3sbDhbH9Cz0tuDiY8C3ctxq1tqvaCgkFb8cCA/edit?usp=sharing"",""บึงกาฬ!L249"")"),467910)</f>
        <v>467910</v>
      </c>
      <c r="M354" s="169"/>
      <c r="N354" s="168">
        <f ca="1">IFERROR(__xludf.DUMMYFUNCTION("IMPORTRANGE(""https://docs.google.com/spreadsheets/d/1XL5vhW3sbDhbH9Cz0tuDiY8C3ctxq1tqvaCgkFb8cCA/edit?usp=sharing"",""บึงกาฬ!M249"")"),430384)</f>
        <v>430384</v>
      </c>
      <c r="O354" s="169">
        <f t="shared" ca="1" si="105"/>
        <v>91.98008163963155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IFERROR(__xludf.DUMMYFUNCTION("IMPORTRANGE(""https://docs.google.com/spreadsheets/d/1XL5vhW3sbDhbH9Cz0tuDiY8C3ctxq1tqvaCgkFb8cCA/edit?usp=sharing"",""บึงกาฬ!M251"")"),152000)</f>
        <v>152000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IFERROR(__xludf.DUMMYFUNCTION("IMPORTRANGE(""https://docs.google.com/spreadsheets/d/1XL5vhW3sbDhbH9Cz0tuDiY8C3ctxq1tqvaCgkFb8cCA/edit?usp=sharing"",""บึงกาฬ!M252"")"),134204)</f>
        <v>134204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IFERROR(__xludf.DUMMYFUNCTION("IMPORTRANGE(""https://docs.google.com/spreadsheets/d/1XL5vhW3sbDhbH9Cz0tuDiY8C3ctxq1tqvaCgkFb8cCA/edit?usp=sharing"",""บึงกาฬ!M275"")"),777590)</f>
        <v>777590</v>
      </c>
      <c r="O380" s="373">
        <f ca="1">+IF(L380&gt;0,N380*100/L380,0)</f>
        <v>75.602807918173681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IFERROR(__xludf.DUMMYFUNCTION("IMPORTRANGE(""https://docs.google.com/spreadsheets/d/1XL5vhW3sbDhbH9Cz0tuDiY8C3ctxq1tqvaCgkFb8cCA/edit?usp=sharing"",""บึงกาฬ!M278"")"),777590)</f>
        <v>777590</v>
      </c>
      <c r="O383" s="165">
        <f t="shared" ca="1" si="109"/>
        <v>75.602807918173681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IFERROR(__xludf.DUMMYFUNCTION("IMPORTRANGE(""https://docs.google.com/spreadsheets/d/1XL5vhW3sbDhbH9Cz0tuDiY8C3ctxq1tqvaCgkFb8cCA/edit?usp=sharing"",""บึงกาฬ!M280"")"),777590)</f>
        <v>777590</v>
      </c>
      <c r="O385" s="169">
        <f t="shared" ca="1" si="109"/>
        <v>75.602807918173681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IFERROR(__xludf.DUMMYFUNCTION("IMPORTRANGE(""https://docs.google.com/spreadsheets/d/1XL5vhW3sbDhbH9Cz0tuDiY8C3ctxq1tqvaCgkFb8cCA/edit?usp=sharing"",""บึงกาฬ!M282"")"),388000)</f>
        <v>388000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IFERROR(__xludf.DUMMYFUNCTION("IMPORTRANGE(""https://docs.google.com/spreadsheets/d/1XL5vhW3sbDhbH9Cz0tuDiY8C3ctxq1tqvaCgkFb8cCA/edit?usp=sharing"",""บึงกาฬ!M283"")"),142070)</f>
        <v>142070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IFERROR(__xludf.DUMMYFUNCTION("IMPORTRANGE(""https://docs.google.com/spreadsheets/d/1XL5vhW3sbDhbH9Cz0tuDiY8C3ctxq1tqvaCgkFb8cCA/edit?usp=sharing"",""บึงกาฬ!M303"")"),30000)</f>
        <v>30000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IFERROR(__xludf.DUMMYFUNCTION("IMPORTRANGE(""https://docs.google.com/spreadsheets/d/1XL5vhW3sbDhbH9Cz0tuDiY8C3ctxq1tqvaCgkFb8cCA/edit?usp=sharing"",""บึงกาฬ!M305"")"),26360)</f>
        <v>26360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IFERROR(__xludf.DUMMYFUNCTION("IMPORTRANGE(""https://docs.google.com/spreadsheets/d/1XL5vhW3sbDhbH9Cz0tuDiY8C3ctxq1tqvaCgkFb8cCA/edit?usp=sharing"",""บึงกาฬ!M330"")"),110500)</f>
        <v>110500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IFERROR(__xludf.DUMMYFUNCTION("IMPORTRANGE(""https://docs.google.com/spreadsheets/d/1XL5vhW3sbDhbH9Cz0tuDiY8C3ctxq1tqvaCgkFb8cCA/edit?usp=sharing"",""บึงกาฬ!M332"")"),110500)</f>
        <v>110500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IFERROR(__xludf.DUMMYFUNCTION("IMPORTRANGE(""https://docs.google.com/spreadsheets/d/1XL5vhW3sbDhbH9Cz0tuDiY8C3ctxq1tqvaCgkFb8cCA/edit?usp=sharing"",""บึงกาฬ!M334"")"),110500)</f>
        <v>110500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IFERROR(__xludf.DUMMYFUNCTION("IMPORTRANGE(""https://docs.google.com/spreadsheets/d/1XL5vhW3sbDhbH9Cz0tuDiY8C3ctxq1tqvaCgkFb8cCA/edit?usp=sharing"",""บึงกาฬ!M338"")"),11425)</f>
        <v>11425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IFERROR(__xludf.DUMMYFUNCTION("IMPORTRANGE(""https://docs.google.com/spreadsheets/d/1XL5vhW3sbDhbH9Cz0tuDiY8C3ctxq1tqvaCgkFb8cCA/edit?usp=sharing"",""บึงกาฬ!J350"")"),38688)</f>
        <v>38688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IFERROR(__xludf.DUMMYFUNCTION("IMPORTRANGE(""https://docs.google.com/spreadsheets/d/1XL5vhW3sbDhbH9Cz0tuDiY8C3ctxq1tqvaCgkFb8cCA/edit?usp=sharing"",""บึงกาฬ!J359"")"),38688)</f>
        <v>38688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IFERROR(__xludf.DUMMYFUNCTION("IMPORTRANGE(""https://docs.google.com/spreadsheets/d/1XL5vhW3sbDhbH9Cz0tuDiY8C3ctxq1tqvaCgkFb8cCA/edit?usp=sharing"",""บึงกาฬ!J376"")"),38688)</f>
        <v>38688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IFERROR(__xludf.DUMMYFUNCTION("IMPORTRANGE(""https://docs.google.com/spreadsheets/d/1XL5vhW3sbDhbH9Cz0tuDiY8C3ctxq1tqvaCgkFb8cCA/edit?usp=sharing"",""บึงกาฬ!J377"")"),2619)</f>
        <v>2619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IFERROR(__xludf.DUMMYFUNCTION("IMPORTRANGE(""https://docs.google.com/spreadsheets/d/1XL5vhW3sbDhbH9Cz0tuDiY8C3ctxq1tqvaCgkFb8cCA/edit?usp=sharing"",""บึงกาฬ!J378"")"),35669)</f>
        <v>35669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IFERROR(__xludf.DUMMYFUNCTION("IMPORTRANGE(""https://docs.google.com/spreadsheets/d/1XL5vhW3sbDhbH9Cz0tuDiY8C3ctxq1tqvaCgkFb8cCA/edit?usp=sharing"",""บึงกาฬ!J379"")"),2434)</f>
        <v>2434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IFERROR(__xludf.DUMMYFUNCTION("IMPORTRANGE(""https://docs.google.com/spreadsheets/d/1XL5vhW3sbDhbH9Cz0tuDiY8C3ctxq1tqvaCgkFb8cCA/edit?usp=sharing"",""บึงกาฬ!J382"")"),296)</f>
        <v>296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IFERROR(__xludf.DUMMYFUNCTION("IMPORTRANGE(""https://docs.google.com/spreadsheets/d/1XL5vhW3sbDhbH9Cz0tuDiY8C3ctxq1tqvaCgkFb8cCA/edit?usp=sharing"",""บึงกาฬ!J383"")"),17)</f>
        <v>17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IFERROR(__xludf.DUMMYFUNCTION("IMPORTRANGE(""https://docs.google.com/spreadsheets/d/1XL5vhW3sbDhbH9Cz0tuDiY8C3ctxq1tqvaCgkFb8cCA/edit?usp=sharing"",""บึงกาฬ!J384"")"),296)</f>
        <v>296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IFERROR(__xludf.DUMMYFUNCTION("IMPORTRANGE(""https://docs.google.com/spreadsheets/d/1XL5vhW3sbDhbH9Cz0tuDiY8C3ctxq1tqvaCgkFb8cCA/edit?usp=sharing"",""บึงกาฬ!J385"")"),17)</f>
        <v>17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IFERROR(__xludf.DUMMYFUNCTION("IMPORTRANGE(""https://docs.google.com/spreadsheets/d/1XL5vhW3sbDhbH9Cz0tuDiY8C3ctxq1tqvaCgkFb8cCA/edit?usp=sharing"",""บึงกาฬ!J394"")"),422)</f>
        <v>422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IFERROR(__xludf.DUMMYFUNCTION("IMPORTRANGE(""https://docs.google.com/spreadsheets/d/1XL5vhW3sbDhbH9Cz0tuDiY8C3ctxq1tqvaCgkFb8cCA/edit?usp=sharing"",""บึงกาฬ!J420"")"),625)</f>
        <v>625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IFERROR(__xludf.DUMMYFUNCTION("IMPORTRANGE(""https://docs.google.com/spreadsheets/d/1XL5vhW3sbDhbH9Cz0tuDiY8C3ctxq1tqvaCgkFb8cCA/edit?usp=sharing"",""บึงกาฬ!J421"")"),20)</f>
        <v>20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IFERROR(__xludf.DUMMYFUNCTION("IMPORTRANGE(""https://docs.google.com/spreadsheets/d/1XL5vhW3sbDhbH9Cz0tuDiY8C3ctxq1tqvaCgkFb8cCA/edit?usp=sharing"",""บึงกาฬ!J422"")"),564)</f>
        <v>564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IFERROR(__xludf.DUMMYFUNCTION("IMPORTRANGE(""https://docs.google.com/spreadsheets/d/1XL5vhW3sbDhbH9Cz0tuDiY8C3ctxq1tqvaCgkFb8cCA/edit?usp=sharing"",""บึงกาฬ!J424"")"),61)</f>
        <v>61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IFERROR(__xludf.DUMMYFUNCTION("IMPORTRANGE(""https://docs.google.com/spreadsheets/d/1XL5vhW3sbDhbH9Cz0tuDiY8C3ctxq1tqvaCgkFb8cCA/edit?usp=sharing"",""บึงกาฬ!L428"")"),56840)</f>
        <v>56840</v>
      </c>
      <c r="M533" s="412"/>
      <c r="N533" s="412">
        <f ca="1">IFERROR(__xludf.DUMMYFUNCTION("IMPORTRANGE(""https://docs.google.com/spreadsheets/d/1XL5vhW3sbDhbH9Cz0tuDiY8C3ctxq1tqvaCgkFb8cCA/edit?usp=sharing"",""บึงกาฬ!M428"")"),51642)</f>
        <v>51642</v>
      </c>
      <c r="O533" s="412">
        <f t="shared" ref="O533:O537" ca="1" si="118">+IF(L533&gt;0,N533*100/L533,0)</f>
        <v>90.855031667839555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IFERROR(__xludf.DUMMYFUNCTION("IMPORTRANGE(""https://docs.google.com/spreadsheets/d/1XL5vhW3sbDhbH9Cz0tuDiY8C3ctxq1tqvaCgkFb8cCA/edit?usp=sharing"",""บึงกาฬ!L430"")"),56840)</f>
        <v>56840</v>
      </c>
      <c r="M535" s="165"/>
      <c r="N535" s="169">
        <f ca="1">IFERROR(__xludf.DUMMYFUNCTION("IMPORTRANGE(""https://docs.google.com/spreadsheets/d/1XL5vhW3sbDhbH9Cz0tuDiY8C3ctxq1tqvaCgkFb8cCA/edit?usp=sharing"",""บึงกาฬ!M430"")"),51642)</f>
        <v>51642</v>
      </c>
      <c r="O535" s="169">
        <f t="shared" ca="1" si="118"/>
        <v>90.855031667839555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IFERROR(__xludf.DUMMYFUNCTION("IMPORTRANGE(""https://docs.google.com/spreadsheets/d/1XL5vhW3sbDhbH9Cz0tuDiY8C3ctxq1tqvaCgkFb8cCA/edit?usp=sharing"",""บึงกาฬ!L432"")"),56840)</f>
        <v>56840</v>
      </c>
      <c r="M537" s="169"/>
      <c r="N537" s="169">
        <f ca="1">IFERROR(__xludf.DUMMYFUNCTION("IMPORTRANGE(""https://docs.google.com/spreadsheets/d/1XL5vhW3sbDhbH9Cz0tuDiY8C3ctxq1tqvaCgkFb8cCA/edit?usp=sharing"",""บึงกาฬ!M432"")"),51642)</f>
        <v>51642</v>
      </c>
      <c r="O537" s="169">
        <f t="shared" ca="1" si="118"/>
        <v>90.855031667839555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IFERROR(__xludf.DUMMYFUNCTION("IMPORTRANGE(""https://docs.google.com/spreadsheets/d/1XL5vhW3sbDhbH9Cz0tuDiY8C3ctxq1tqvaCgkFb8cCA/edit?usp=sharing"",""บึงกาฬ!M433"")"),42210)</f>
        <v>42210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IFERROR(__xludf.DUMMYFUNCTION("IMPORTRANGE(""https://docs.google.com/spreadsheets/d/1XL5vhW3sbDhbH9Cz0tuDiY8C3ctxq1tqvaCgkFb8cCA/edit?usp=sharing"",""บึงกาฬ!M436"")"),9432)</f>
        <v>9432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IFERROR(__xludf.DUMMYFUNCTION("IMPORTRANGE(""https://docs.google.com/spreadsheets/d/1XL5vhW3sbDhbH9Cz0tuDiY8C3ctxq1tqvaCgkFb8cCA/edit?usp=sharing"",""บึงกาฬ!J446"")"),5091)</f>
        <v>5091</v>
      </c>
      <c r="K551" s="411">
        <f ca="1">IF(I551&gt;0,J551*100/I551,0)</f>
        <v>101.82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IFERROR(__xludf.DUMMYFUNCTION("IMPORTRANGE(""https://docs.google.com/spreadsheets/d/1XL5vhW3sbDhbH9Cz0tuDiY8C3ctxq1tqvaCgkFb8cCA/edit?usp=sharing"",""บึงกาฬ!J455"")"),5091)</f>
        <v>5091</v>
      </c>
      <c r="K560" s="225">
        <f t="shared" ref="K560:K561" ca="1" si="121">IF(I560&gt;0,J560*100/I560,0)</f>
        <v>101.82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IFERROR(__xludf.DUMMYFUNCTION("IMPORTRANGE(""https://docs.google.com/spreadsheets/d/1XL5vhW3sbDhbH9Cz0tuDiY8C3ctxq1tqvaCgkFb8cCA/edit?usp=sharing"",""บึงกาฬ!J456"")"),405)</f>
        <v>405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IFERROR(__xludf.DUMMYFUNCTION("IMPORTRANGE(""https://docs.google.com/spreadsheets/d/1XL5vhW3sbDhbH9Cz0tuDiY8C3ctxq1tqvaCgkFb8cCA/edit?usp=sharing"",""บึงกาฬ!J459"")"),5278)</f>
        <v>5278</v>
      </c>
      <c r="K564" s="372">
        <f ca="1">IF(I564&gt;0,J564*100/I564,0)</f>
        <v>150.80000000000001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IFERROR(__xludf.DUMMYFUNCTION("IMPORTRANGE(""https://docs.google.com/spreadsheets/d/1XL5vhW3sbDhbH9Cz0tuDiY8C3ctxq1tqvaCgkFb8cCA/edit?usp=sharing"",""บึงกาฬ!J468"")"),5278)</f>
        <v>5278</v>
      </c>
      <c r="K573" s="202">
        <f ca="1">IF(I573&gt;0,J573*100/I573,0)</f>
        <v>150.80000000000001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IFERROR(__xludf.DUMMYFUNCTION("IMPORTRANGE(""https://docs.google.com/spreadsheets/d/1XL5vhW3sbDhbH9Cz0tuDiY8C3ctxq1tqvaCgkFb8cCA/edit?usp=sharing"",""บึงกาฬ!J471"")"),842)</f>
        <v>842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IFERROR(__xludf.DUMMYFUNCTION("IMPORTRANGE(""https://docs.google.com/spreadsheets/d/1XL5vhW3sbDhbH9Cz0tuDiY8C3ctxq1tqvaCgkFb8cCA/edit?usp=sharing"",""บึงกาฬ!J472"")"),4436)</f>
        <v>4436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IFERROR(__xludf.DUMMYFUNCTION("IMPORTRANGE(""https://docs.google.com/spreadsheets/d/1XL5vhW3sbDhbH9Cz0tuDiY8C3ctxq1tqvaCgkFb8cCA/edit?usp=sharing"",""บึงกาฬ!J475"")"),56)</f>
        <v>56</v>
      </c>
      <c r="K580" s="372">
        <f ca="1">IF(I580&gt;0,J580*100/I580,0)</f>
        <v>112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IFERROR(__xludf.DUMMYFUNCTION("IMPORTRANGE(""https://docs.google.com/spreadsheets/d/1XL5vhW3sbDhbH9Cz0tuDiY8C3ctxq1tqvaCgkFb8cCA/edit?usp=sharing"",""บึงกาฬ!J484"")"),89)</f>
        <v>89</v>
      </c>
      <c r="K589" s="163">
        <f t="shared" ref="K589:K596" ca="1" si="125">IF(I589&gt;0,J589*100/I589,0)</f>
        <v>178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IFERROR(__xludf.DUMMYFUNCTION("IMPORTRANGE(""https://docs.google.com/spreadsheets/d/1XL5vhW3sbDhbH9Cz0tuDiY8C3ctxq1tqvaCgkFb8cCA/edit?usp=sharing"",""บึงกาฬ!J485"")"),193.12)</f>
        <v>193.12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IFERROR(__xludf.DUMMYFUNCTION("IMPORTRANGE(""https://docs.google.com/spreadsheets/d/1XL5vhW3sbDhbH9Cz0tuDiY8C3ctxq1tqvaCgkFb8cCA/edit?usp=sharing"",""บึงกาฬ!J486"")"),86)</f>
        <v>86</v>
      </c>
      <c r="K591" s="163">
        <f t="shared" ca="1" si="125"/>
        <v>172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IFERROR(__xludf.DUMMYFUNCTION("IMPORTRANGE(""https://docs.google.com/spreadsheets/d/1XL5vhW3sbDhbH9Cz0tuDiY8C3ctxq1tqvaCgkFb8cCA/edit?usp=sharing"",""บึงกาฬ!J487"")"),96.9)</f>
        <v>96.9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IFERROR(__xludf.DUMMYFUNCTION("IMPORTRANGE(""https://docs.google.com/spreadsheets/d/1XL5vhW3sbDhbH9Cz0tuDiY8C3ctxq1tqvaCgkFb8cCA/edit?usp=sharing"",""บึงกาฬ!J488"")"),57)</f>
        <v>57</v>
      </c>
      <c r="K593" s="163">
        <f t="shared" ca="1" si="125"/>
        <v>114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IFERROR(__xludf.DUMMYFUNCTION("IMPORTRANGE(""https://docs.google.com/spreadsheets/d/1XL5vhW3sbDhbH9Cz0tuDiY8C3ctxq1tqvaCgkFb8cCA/edit?usp=sharing"",""บึงกาฬ!J489"")"),68.23)</f>
        <v>68.23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IFERROR(__xludf.DUMMYFUNCTION("IMPORTRANGE(""https://docs.google.com/spreadsheets/d/1XL5vhW3sbDhbH9Cz0tuDiY8C3ctxq1tqvaCgkFb8cCA/edit?usp=sharing"",""บึงกาฬ!J490"")"),56)</f>
        <v>56</v>
      </c>
      <c r="K595" s="163">
        <f t="shared" ca="1" si="125"/>
        <v>112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IFERROR(__xludf.DUMMYFUNCTION("IMPORTRANGE(""https://docs.google.com/spreadsheets/d/1XL5vhW3sbDhbH9Cz0tuDiY8C3ctxq1tqvaCgkFb8cCA/edit?usp=sharing"",""บึงกาฬ!J491"")"),36.5)</f>
        <v>36.5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IFERROR(__xludf.DUMMYFUNCTION("IMPORTRANGE(""https://docs.google.com/spreadsheets/d/1XL5vhW3sbDhbH9Cz0tuDiY8C3ctxq1tqvaCgkFb8cCA/edit?usp=sharing"",""บึงกาฬ!L492"")"),2600)</f>
        <v>2600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IFERROR(__xludf.DUMMYFUNCTION("IMPORTRANGE(""https://docs.google.com/spreadsheets/d/1XL5vhW3sbDhbH9Cz0tuDiY8C3ctxq1tqvaCgkFb8cCA/edit?usp=sharing"",""บึงกาฬ!L494"")"),2600)</f>
        <v>2600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IFERROR(__xludf.DUMMYFUNCTION("IMPORTRANGE(""https://docs.google.com/spreadsheets/d/1XL5vhW3sbDhbH9Cz0tuDiY8C3ctxq1tqvaCgkFb8cCA/edit?usp=sharing"",""บึงกาฬ!L496"")"),2600)</f>
        <v>2600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IFERROR(__xludf.DUMMYFUNCTION("IMPORTRANGE(""https://docs.google.com/spreadsheets/d/1XL5vhW3sbDhbH9Cz0tuDiY8C3ctxq1tqvaCgkFb8cCA/edit?usp=sharing"",""บึงกาฬ!J523"")"),3946517.39)</f>
        <v>3946517.39</v>
      </c>
      <c r="K628" s="343">
        <f t="shared" ref="K628:K635" ca="1" si="129">IF(I628&gt;0,J628*100/I628,0)</f>
        <v>91.225513830036689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IFERROR(__xludf.DUMMYFUNCTION("IMPORTRANGE(""https://docs.google.com/spreadsheets/d/1XL5vhW3sbDhbH9Cz0tuDiY8C3ctxq1tqvaCgkFb8cCA/edit?usp=sharing"",""บึงกาฬ!J524"")"),251)</f>
        <v>251</v>
      </c>
      <c r="K629" s="343">
        <f t="shared" ca="1" si="129"/>
        <v>88.380281690140848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IFERROR(__xludf.DUMMYFUNCTION("IMPORTRANGE(""https://docs.google.com/spreadsheets/d/1XL5vhW3sbDhbH9Cz0tuDiY8C3ctxq1tqvaCgkFb8cCA/edit?usp=sharing"",""บึงกาฬ!J525"")"),923702.01)</f>
        <v>923702.01</v>
      </c>
      <c r="K630" s="343">
        <f t="shared" ca="1" si="129"/>
        <v>63.963967002115872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IFERROR(__xludf.DUMMYFUNCTION("IMPORTRANGE(""https://docs.google.com/spreadsheets/d/1XL5vhW3sbDhbH9Cz0tuDiY8C3ctxq1tqvaCgkFb8cCA/edit?usp=sharing"",""บึงกาฬ!J526"")"),65)</f>
        <v>65</v>
      </c>
      <c r="K631" s="343">
        <f t="shared" ca="1" si="129"/>
        <v>97.014925373134332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8554687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9590468</v>
      </c>
      <c r="M8" s="23">
        <f t="shared" ca="1" si="0"/>
        <v>5663471</v>
      </c>
      <c r="N8" s="23">
        <f t="shared" ca="1" si="0"/>
        <v>7643249.4099999992</v>
      </c>
      <c r="O8" s="22">
        <f t="shared" ref="O8:O16" ca="1" si="1">IF(L8&gt;0,N8*100/L8,0)</f>
        <v>79.69631315176693</v>
      </c>
      <c r="P8" s="22">
        <f t="shared" ref="P8:P16" ca="1" si="2">IF(M8&gt;0,N8*100/M8,0)</f>
        <v>134.95697973910345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9590468</v>
      </c>
      <c r="M10" s="30">
        <f t="shared" ca="1" si="4"/>
        <v>5663471</v>
      </c>
      <c r="N10" s="30">
        <f t="shared" ca="1" si="4"/>
        <v>7643249.4099999992</v>
      </c>
      <c r="O10" s="29">
        <f t="shared" ca="1" si="1"/>
        <v>79.69631315176693</v>
      </c>
      <c r="P10" s="29">
        <f t="shared" ca="1" si="2"/>
        <v>134.95697973910345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8731568</v>
      </c>
      <c r="M12" s="38">
        <f t="shared" ca="1" si="6"/>
        <v>4804571</v>
      </c>
      <c r="N12" s="38">
        <f t="shared" ca="1" si="6"/>
        <v>6784349.4099999992</v>
      </c>
      <c r="O12" s="38">
        <f t="shared" ca="1" si="1"/>
        <v>77.699096084460422</v>
      </c>
      <c r="P12" s="38">
        <f t="shared" ca="1" si="2"/>
        <v>141.20614327481056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2582449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6149119</v>
      </c>
      <c r="M14" s="38">
        <f t="shared" si="8"/>
        <v>0</v>
      </c>
      <c r="N14" s="38">
        <f t="shared" ca="1" si="8"/>
        <v>1979778.4099999992</v>
      </c>
      <c r="O14" s="38">
        <f t="shared" ca="1" si="1"/>
        <v>32.196131022996937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5663471</v>
      </c>
      <c r="M18" s="23">
        <f t="shared" ca="1" si="11"/>
        <v>5663471</v>
      </c>
      <c r="N18" s="23">
        <f t="shared" ca="1" si="11"/>
        <v>5663471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5663471</v>
      </c>
      <c r="M20" s="30">
        <f t="shared" ca="1" si="15"/>
        <v>5663471</v>
      </c>
      <c r="N20" s="30">
        <f t="shared" ca="1" si="15"/>
        <v>5663471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4804571</v>
      </c>
      <c r="M22" s="41">
        <f t="shared" ca="1" si="18"/>
        <v>4804571</v>
      </c>
      <c r="N22" s="38">
        <f t="shared" ca="1" si="18"/>
        <v>4804571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2582449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2222122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3926997</v>
      </c>
      <c r="M28" s="23">
        <f t="shared" si="23"/>
        <v>0</v>
      </c>
      <c r="N28" s="23">
        <f t="shared" ca="1" si="23"/>
        <v>1979778.4099999992</v>
      </c>
      <c r="O28" s="22">
        <f t="shared" ref="O28:O30" ca="1" si="24">IF(L28&gt;0,N28*100/L28,0)</f>
        <v>50.414563851207404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3926997</v>
      </c>
      <c r="M30" s="30">
        <f t="shared" si="27"/>
        <v>0</v>
      </c>
      <c r="N30" s="30">
        <f t="shared" ca="1" si="27"/>
        <v>1979778.4099999992</v>
      </c>
      <c r="O30" s="29">
        <f t="shared" ca="1" si="24"/>
        <v>50.414563851207404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3926997</v>
      </c>
      <c r="M32" s="38">
        <f t="shared" si="30"/>
        <v>0</v>
      </c>
      <c r="N32" s="38">
        <f t="shared" ca="1" si="30"/>
        <v>1979778.4099999992</v>
      </c>
      <c r="O32" s="38">
        <f t="shared" ca="1" si="29"/>
        <v>50.414563851207404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3926997</v>
      </c>
      <c r="M34" s="38">
        <f t="shared" si="32"/>
        <v>0</v>
      </c>
      <c r="N34" s="38">
        <f t="shared" ca="1" si="32"/>
        <v>1979778.4099999992</v>
      </c>
      <c r="O34" s="38">
        <f t="shared" ca="1" si="29"/>
        <v>50.414563851207404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5663471</v>
      </c>
      <c r="M37" s="54">
        <f t="shared" ca="1" si="33"/>
        <v>5663471</v>
      </c>
      <c r="N37" s="54">
        <f t="shared" ca="1" si="33"/>
        <v>5663471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1649600</v>
      </c>
      <c r="M41" s="78">
        <f t="shared" ca="1" si="34"/>
        <v>1649600</v>
      </c>
      <c r="N41" s="78">
        <f t="shared" ca="1" si="34"/>
        <v>1649600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1649600</v>
      </c>
      <c r="M43" s="78">
        <f t="shared" ca="1" si="38"/>
        <v>1649600</v>
      </c>
      <c r="N43" s="78">
        <f t="shared" ca="1" si="38"/>
        <v>1649600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796100</v>
      </c>
      <c r="M45" s="623">
        <f ca="1">IFERROR(__xludf.DUMMYFUNCTION("IMPORTRANGE(""https://docs.google.com/spreadsheets/d/1Yj_ptqi66GCucihVvJfMjLAmec39IyEx_6qawtMGysU/edit?usp=sharing"",""สบก!Q44"")"),796100)</f>
        <v>796100</v>
      </c>
      <c r="N45" s="623">
        <f ca="1">IFERROR(__xludf.DUMMYFUNCTION("IMPORTRANGE(""https://docs.google.com/spreadsheets/d/1Yj_ptqi66GCucihVvJfMjLAmec39IyEx_6qawtMGysU/edit?usp=sharing"",""สบก!R44"")"),796100)</f>
        <v>796100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IFERROR(__xludf.DUMMYFUNCTION("IMPORTRANGE(""https://docs.google.com/spreadsheets/d/1Yj_ptqi66GCucihVvJfMjLAmec39IyEx_6qawtMGysU/edit?usp=sharing"",""สบก!M44"")"),796100)</f>
        <v>796100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890049</v>
      </c>
      <c r="M53" s="121">
        <f t="shared" ca="1" si="39"/>
        <v>890049</v>
      </c>
      <c r="N53" s="121">
        <f t="shared" ca="1" si="39"/>
        <v>890049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890049</v>
      </c>
      <c r="M55" s="121">
        <f t="shared" ca="1" si="43"/>
        <v>890049</v>
      </c>
      <c r="N55" s="121">
        <f t="shared" ca="1" si="43"/>
        <v>890049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890049</v>
      </c>
      <c r="M57" s="623">
        <f ca="1">IFERROR(__xludf.DUMMYFUNCTION("IMPORTRANGE(""https://docs.google.com/spreadsheets/d/1Yj_ptqi66GCucihVvJfMjLAmec39IyEx_6qawtMGysU/edit?usp=sharing"",""สบก!Z44"")"),890049)</f>
        <v>890049</v>
      </c>
      <c r="N57" s="623">
        <f ca="1">IFERROR(__xludf.DUMMYFUNCTION("IMPORTRANGE(""https://docs.google.com/spreadsheets/d/1Yj_ptqi66GCucihVvJfMjLAmec39IyEx_6qawtMGysU/edit?usp=sharing"",""สบก!AA44"")"),890049)</f>
        <v>890049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IFERROR(__xludf.DUMMYFUNCTION("IMPORTRANGE(""https://docs.google.com/spreadsheets/d/1Yj_ptqi66GCucihVvJfMjLAmec39IyEx_6qawtMGysU/edit?usp=sharing"",""สบก!V44"")"),890049)</f>
        <v>890049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773100</v>
      </c>
      <c r="M66" s="152">
        <f t="shared" ca="1" si="45"/>
        <v>773100</v>
      </c>
      <c r="N66" s="152">
        <f t="shared" ca="1" si="45"/>
        <v>773100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773100</v>
      </c>
      <c r="M68" s="157">
        <f t="shared" ca="1" si="49"/>
        <v>773100</v>
      </c>
      <c r="N68" s="157">
        <f t="shared" ca="1" si="49"/>
        <v>773100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IFERROR(__xludf.DUMMYFUNCTION("IMPORTRANGE(""https://docs.google.com/spreadsheets/d/1Yj_ptqi66GCucihVvJfMjLAmec39IyEx_6qawtMGysU/edit?usp=sharing"",""สบก!AJ44"")"),773100)</f>
        <v>773100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IFERROR(__xludf.DUMMYFUNCTION("IMPORTRANGE(""https://docs.google.com/spreadsheets/d/1Yj_ptqi66GCucihVvJfMjLAmec39IyEx_6qawtMGysU/edit?usp=sharing"",""สบก!AF44"")"),583600)</f>
        <v>583600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92777</v>
      </c>
      <c r="M118" s="152">
        <f t="shared" ca="1" si="58"/>
        <v>92777</v>
      </c>
      <c r="N118" s="152">
        <f t="shared" ca="1" si="58"/>
        <v>92777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92777</v>
      </c>
      <c r="M120" s="157">
        <f t="shared" ca="1" si="62"/>
        <v>92777</v>
      </c>
      <c r="N120" s="157">
        <f t="shared" ca="1" si="62"/>
        <v>92777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92777</v>
      </c>
      <c r="M122" s="627">
        <f ca="1">IFERROR(__xludf.DUMMYFUNCTION("IMPORTRANGE(""https://docs.google.com/spreadsheets/d/1Yj_ptqi66GCucihVvJfMjLAmec39IyEx_6qawtMGysU/edit?usp=sharing"",""สบก!BA44"")"),92777)</f>
        <v>92777</v>
      </c>
      <c r="N122" s="628">
        <f ca="1">IFERROR(__xludf.DUMMYFUNCTION("IMPORTRANGE(""https://docs.google.com/spreadsheets/d/1Yj_ptqi66GCucihVvJfMjLAmec39IyEx_6qawtMGysU/edit?usp=sharing"",""สบก!BB44"")"),92777)</f>
        <v>92777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IFERROR(__xludf.DUMMYFUNCTION("IMPORTRANGE(""https://docs.google.com/spreadsheets/d/1Yj_ptqi66GCucihVvJfMjLAmec39IyEx_6qawtMGysU/edit?usp=sharing"",""สบก!AX44"")"),92777)</f>
        <v>92777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99500</v>
      </c>
      <c r="M140" s="152">
        <f t="shared" ca="1" si="64"/>
        <v>99500</v>
      </c>
      <c r="N140" s="152">
        <f t="shared" ca="1" si="64"/>
        <v>99500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99500</v>
      </c>
      <c r="M142" s="157">
        <f t="shared" ca="1" si="68"/>
        <v>99500</v>
      </c>
      <c r="N142" s="157">
        <f t="shared" ca="1" si="68"/>
        <v>99500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99500</v>
      </c>
      <c r="M144" s="627">
        <f ca="1">IFERROR(__xludf.DUMMYFUNCTION("IMPORTRANGE(""https://docs.google.com/spreadsheets/d/1Yj_ptqi66GCucihVvJfMjLAmec39IyEx_6qawtMGysU/edit?usp=sharing"",""สบก!BJ44"")"),99500)</f>
        <v>99500</v>
      </c>
      <c r="N144" s="628">
        <f ca="1">IFERROR(__xludf.DUMMYFUNCTION("IMPORTRANGE(""https://docs.google.com/spreadsheets/d/1Yj_ptqi66GCucihVvJfMjLAmec39IyEx_6qawtMGysU/edit?usp=sharing"",""สบก!BK44"")"),99500)</f>
        <v>99500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IFERROR(__xludf.DUMMYFUNCTION("IMPORTRANGE(""https://docs.google.com/spreadsheets/d/1Yj_ptqi66GCucihVvJfMjLAmec39IyEx_6qawtMGysU/edit?usp=sharing"",""สบก!BG44"")"),99500)</f>
        <v>99500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IFERROR(__xludf.DUMMYFUNCTION("IMPORTRANGE(""https://docs.google.com/spreadsheets/d/1XL5vhW3sbDhbH9Cz0tuDiY8C3ctxq1tqvaCgkFb8cCA/edit?usp=sharing"",""บุรีรัมย์!J84"")"),240)</f>
        <v>240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IFERROR(__xludf.DUMMYFUNCTION("IMPORTRANGE(""https://docs.google.com/spreadsheets/d/1XL5vhW3sbDhbH9Cz0tuDiY8C3ctxq1tqvaCgkFb8cCA/edit?usp=sharing"",""บุรีรัมย์!J85"")"),240)</f>
        <v>240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457720</v>
      </c>
      <c r="M271" s="152">
        <f t="shared" ca="1" si="83"/>
        <v>457720</v>
      </c>
      <c r="N271" s="152">
        <f t="shared" ca="1" si="83"/>
        <v>457720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457720</v>
      </c>
      <c r="M273" s="157">
        <f t="shared" ca="1" si="87"/>
        <v>457720</v>
      </c>
      <c r="N273" s="157">
        <f t="shared" ca="1" si="87"/>
        <v>457720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457720</v>
      </c>
      <c r="M275" s="627">
        <f ca="1">IFERROR(__xludf.DUMMYFUNCTION("IMPORTRANGE(""https://docs.google.com/spreadsheets/d/1Yj_ptqi66GCucihVvJfMjLAmec39IyEx_6qawtMGysU/edit?usp=sharing"",""สบก!CK44"")"),457720)</f>
        <v>457720</v>
      </c>
      <c r="N275" s="628">
        <f ca="1">IFERROR(__xludf.DUMMYFUNCTION("IMPORTRANGE(""https://docs.google.com/spreadsheets/d/1Yj_ptqi66GCucihVvJfMjLAmec39IyEx_6qawtMGysU/edit?usp=sharing"",""สบก!CL44"")"),457720)</f>
        <v>457720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IFERROR(__xludf.DUMMYFUNCTION("IMPORTRANGE(""https://docs.google.com/spreadsheets/d/1Yj_ptqi66GCucihVvJfMjLAmec39IyEx_6qawtMGysU/edit?usp=sharing"",""สบก!CH44"")"),193720)</f>
        <v>193720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IFERROR(__xludf.DUMMYFUNCTION("IMPORTRANGE(""https://docs.google.com/spreadsheets/d/1XL5vhW3sbDhbH9Cz0tuDiY8C3ctxq1tqvaCgkFb8cCA/edit?usp=sharing"",""บุรีรัมย์!J228"")"),1053)</f>
        <v>1053</v>
      </c>
      <c r="K328" s="318">
        <f ca="1">IF(I328&gt;0,J328*100/I328,0)</f>
        <v>119.65909090909091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1590600</v>
      </c>
      <c r="M329" s="152">
        <f t="shared" ca="1" si="98"/>
        <v>1590600</v>
      </c>
      <c r="N329" s="152">
        <f t="shared" ca="1" si="98"/>
        <v>1590600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1590600</v>
      </c>
      <c r="M331" s="157">
        <f t="shared" ca="1" si="102"/>
        <v>1590600</v>
      </c>
      <c r="N331" s="157">
        <f t="shared" ca="1" si="102"/>
        <v>1590600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1585200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IFERROR(__xludf.DUMMYFUNCTION("IMPORTRANGE(""https://docs.google.com/spreadsheets/d/1Yj_ptqi66GCucihVvJfMjLAmec39IyEx_6qawtMGysU/edit?usp=sharing"",""สบก!DM44"")"),1585200)</f>
        <v>1585200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IFERROR(__xludf.DUMMYFUNCTION("IMPORTRANGE(""https://docs.google.com/spreadsheets/d/1Yj_ptqi66GCucihVvJfMjLAmec39IyEx_6qawtMGysU/edit?usp=sharing"",""สบก!DI44"")"),1142400)</f>
        <v>1142400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IFERROR(__xludf.DUMMYFUNCTION("IMPORTRANGE(""https://docs.google.com/spreadsheets/d/1XL5vhW3sbDhbH9Cz0tuDiY8C3ctxq1tqvaCgkFb8cCA/edit?usp=sharing"",""บุรีรัมย์!J234"")"),1252)</f>
        <v>1252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IFERROR(__xludf.DUMMYFUNCTION("IMPORTRANGE(""https://docs.google.com/spreadsheets/d/1XL5vhW3sbDhbH9Cz0tuDiY8C3ctxq1tqvaCgkFb8cCA/edit?usp=sharing"",""บุรีรัมย์!J235"")"),7672.26)</f>
        <v>7672.26</v>
      </c>
      <c r="K340" s="343">
        <f t="shared" ca="1" si="103"/>
        <v>100.95078947368421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IFERROR(__xludf.DUMMYFUNCTION("IMPORTRANGE(""https://docs.google.com/spreadsheets/d/1XL5vhW3sbDhbH9Cz0tuDiY8C3ctxq1tqvaCgkFb8cCA/edit?usp=sharing"",""บุรีรัมย์!J236"")"),1082)</f>
        <v>1082</v>
      </c>
      <c r="K341" s="343">
        <f t="shared" ca="1" si="103"/>
        <v>122.95454545454545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IFERROR(__xludf.DUMMYFUNCTION("IMPORTRANGE(""https://docs.google.com/spreadsheets/d/1XL5vhW3sbDhbH9Cz0tuDiY8C3ctxq1tqvaCgkFb8cCA/edit?usp=sharing"",""บุรีรัมย์!J237"")"),7346.34999999999)</f>
        <v>7346.3499999999904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IFERROR(__xludf.DUMMYFUNCTION("IMPORTRANGE(""https://docs.google.com/spreadsheets/d/1XL5vhW3sbDhbH9Cz0tuDiY8C3ctxq1tqvaCgkFb8cCA/edit?usp=sharing"",""บุรีรัมย์!J240"")"),1053)</f>
        <v>1053</v>
      </c>
      <c r="K345" s="343">
        <f t="shared" ca="1" si="103"/>
        <v>119.65909090909091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IFERROR(__xludf.DUMMYFUNCTION("IMPORTRANGE(""https://docs.google.com/spreadsheets/d/1XL5vhW3sbDhbH9Cz0tuDiY8C3ctxq1tqvaCgkFb8cCA/edit?usp=sharing"",""บุรีรัมย์!J241"")"),7155.07)</f>
        <v>7155.07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IFERROR(__xludf.DUMMYFUNCTION("IMPORTRANGE(""https://docs.google.com/spreadsheets/d/1XL5vhW3sbDhbH9Cz0tuDiY8C3ctxq1tqvaCgkFb8cCA/edit?usp=sharing"",""บุรีรัมย์!L242"")"),3926997)</f>
        <v>3926997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IFERROR(__xludf.DUMMYFUNCTION("IMPORTRANGE(""https://docs.google.com/spreadsheets/d/1XL5vhW3sbDhbH9Cz0tuDiY8C3ctxq1tqvaCgkFb8cCA/edit?usp=sharing"",""บุรีรัมย์!M242"")"),1979778.41)</f>
        <v>1979778.41</v>
      </c>
      <c r="O347" s="358">
        <f ca="1">+IF(L347&gt;0,N347*100/L347,0)</f>
        <v>50.414563851207426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IFERROR(__xludf.DUMMYFUNCTION("IMPORTRANGE(""https://docs.google.com/spreadsheets/d/1XL5vhW3sbDhbH9Cz0tuDiY8C3ctxq1tqvaCgkFb8cCA/edit?usp=sharing"",""บุรีรัมย์!M244"")"),223381.99)</f>
        <v>223381.99</v>
      </c>
      <c r="O349" s="373">
        <f ca="1">+IF(L349&gt;0,N349*100/L349,0)</f>
        <v>27.577002086342482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IFERROR(__xludf.DUMMYFUNCTION("IMPORTRANGE(""https://docs.google.com/spreadsheets/d/1XL5vhW3sbDhbH9Cz0tuDiY8C3ctxq1tqvaCgkFb8cCA/edit?usp=sharing"",""บุรีรัมย์!M247"")"),223381.99)</f>
        <v>223381.99</v>
      </c>
      <c r="O352" s="165">
        <f t="shared" ca="1" si="105"/>
        <v>27.577002086342482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IFERROR(__xludf.DUMMYFUNCTION("IMPORTRANGE(""https://docs.google.com/spreadsheets/d/1XL5vhW3sbDhbH9Cz0tuDiY8C3ctxq1tqvaCgkFb8cCA/edit?usp=sharing"",""บุรีรัมย์!M249"")"),223381.99)</f>
        <v>223381.99</v>
      </c>
      <c r="O354" s="169">
        <f t="shared" ca="1" si="105"/>
        <v>27.577002086342482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IFERROR(__xludf.DUMMYFUNCTION("IMPORTRANGE(""https://docs.google.com/spreadsheets/d/1XL5vhW3sbDhbH9Cz0tuDiY8C3ctxq1tqvaCgkFb8cCA/edit?usp=sharing"",""บุรีรัมย์!M252"")"),130899.99)</f>
        <v>130899.99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IFERROR(__xludf.DUMMYFUNCTION("IMPORTRANGE(""https://docs.google.com/spreadsheets/d/1XL5vhW3sbDhbH9Cz0tuDiY8C3ctxq1tqvaCgkFb8cCA/edit?usp=sharing"",""บุรีรัมย์!M253"")"),24982)</f>
        <v>24982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IFERROR(__xludf.DUMMYFUNCTION("IMPORTRANGE(""https://docs.google.com/spreadsheets/d/1XL5vhW3sbDhbH9Cz0tuDiY8C3ctxq1tqvaCgkFb8cCA/edit?usp=sharing"",""บุรีรัมย์!M275"")"),686804.96)</f>
        <v>686804.96</v>
      </c>
      <c r="O380" s="373">
        <f ca="1">+IF(L380&gt;0,N380*100/L380,0)</f>
        <v>66.776043246606775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IFERROR(__xludf.DUMMYFUNCTION("IMPORTRANGE(""https://docs.google.com/spreadsheets/d/1XL5vhW3sbDhbH9Cz0tuDiY8C3ctxq1tqvaCgkFb8cCA/edit?usp=sharing"",""บุรีรัมย์!M278"")"),686804.96)</f>
        <v>686804.96</v>
      </c>
      <c r="O383" s="165">
        <f t="shared" ca="1" si="109"/>
        <v>66.776043246606775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IFERROR(__xludf.DUMMYFUNCTION("IMPORTRANGE(""https://docs.google.com/spreadsheets/d/1XL5vhW3sbDhbH9Cz0tuDiY8C3ctxq1tqvaCgkFb8cCA/edit?usp=sharing"",""บุรีรัมย์!M280"")"),686804.96)</f>
        <v>686804.96</v>
      </c>
      <c r="O385" s="169">
        <f t="shared" ca="1" si="109"/>
        <v>66.776043246606775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IFERROR(__xludf.DUMMYFUNCTION("IMPORTRANGE(""https://docs.google.com/spreadsheets/d/1XL5vhW3sbDhbH9Cz0tuDiY8C3ctxq1tqvaCgkFb8cCA/edit?usp=sharing"",""บุรีรัมย์!M282"")"),319000)</f>
        <v>319000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IFERROR(__xludf.DUMMYFUNCTION("IMPORTRANGE(""https://docs.google.com/spreadsheets/d/1XL5vhW3sbDhbH9Cz0tuDiY8C3ctxq1tqvaCgkFb8cCA/edit?usp=sharing"",""บุรีรัมย์!M283"")"),127599.96)</f>
        <v>127599.96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IFERROR(__xludf.DUMMYFUNCTION("IMPORTRANGE(""https://docs.google.com/spreadsheets/d/1XL5vhW3sbDhbH9Cz0tuDiY8C3ctxq1tqvaCgkFb8cCA/edit?usp=sharing"",""บุรีรัมย์!M284"")"),42205)</f>
        <v>42205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IFERROR(__xludf.DUMMYFUNCTION("IMPORTRANGE(""https://docs.google.com/spreadsheets/d/1XL5vhW3sbDhbH9Cz0tuDiY8C3ctxq1tqvaCgkFb8cCA/edit?usp=sharing"",""บุรีรัมย์!M296"")"),189945)</f>
        <v>189945</v>
      </c>
      <c r="O401" s="373">
        <f ca="1">+IF(L401&gt;0,N401*100/L401,0)</f>
        <v>82.559655756943542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IFERROR(__xludf.DUMMYFUNCTION("IMPORTRANGE(""https://docs.google.com/spreadsheets/d/1XL5vhW3sbDhbH9Cz0tuDiY8C3ctxq1tqvaCgkFb8cCA/edit?usp=sharing"",""บุรีรัมย์!M299"")"),189945)</f>
        <v>189945</v>
      </c>
      <c r="O404" s="169">
        <f t="shared" ca="1" si="112"/>
        <v>82.559655756943542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IFERROR(__xludf.DUMMYFUNCTION("IMPORTRANGE(""https://docs.google.com/spreadsheets/d/1XL5vhW3sbDhbH9Cz0tuDiY8C3ctxq1tqvaCgkFb8cCA/edit?usp=sharing"",""บุรีรัมย์!M301"")"),189945)</f>
        <v>189945</v>
      </c>
      <c r="O406" s="169">
        <f t="shared" ca="1" si="112"/>
        <v>82.559655756943542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IFERROR(__xludf.DUMMYFUNCTION("IMPORTRANGE(""https://docs.google.com/spreadsheets/d/1XL5vhW3sbDhbH9Cz0tuDiY8C3ctxq1tqvaCgkFb8cCA/edit?usp=sharing"",""บุรีรัมย์!M305"")"),19550)</f>
        <v>19550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IFERROR(__xludf.DUMMYFUNCTION("IMPORTRANGE(""https://docs.google.com/spreadsheets/d/1XL5vhW3sbDhbH9Cz0tuDiY8C3ctxq1tqvaCgkFb8cCA/edit?usp=sharing"",""บุรีรัมย์!M330"")"),102375.6)</f>
        <v>102375.6</v>
      </c>
      <c r="O435" s="412">
        <f t="shared" ref="O435:O439" ca="1" si="114">+IF(L435&gt;0,N435*100/L435,0)</f>
        <v>86.758983050847462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IFERROR(__xludf.DUMMYFUNCTION("IMPORTRANGE(""https://docs.google.com/spreadsheets/d/1XL5vhW3sbDhbH9Cz0tuDiY8C3ctxq1tqvaCgkFb8cCA/edit?usp=sharing"",""บุรีรัมย์!M332"")"),102375.6)</f>
        <v>102375.6</v>
      </c>
      <c r="O437" s="169">
        <f t="shared" ca="1" si="114"/>
        <v>86.758983050847462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IFERROR(__xludf.DUMMYFUNCTION("IMPORTRANGE(""https://docs.google.com/spreadsheets/d/1XL5vhW3sbDhbH9Cz0tuDiY8C3ctxq1tqvaCgkFb8cCA/edit?usp=sharing"",""บุรีรัมย์!M334"")"),102375.6)</f>
        <v>102375.6</v>
      </c>
      <c r="O439" s="169">
        <f t="shared" ca="1" si="114"/>
        <v>86.758983050847462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IFERROR(__xludf.DUMMYFUNCTION("IMPORTRANGE(""https://docs.google.com/spreadsheets/d/1XL5vhW3sbDhbH9Cz0tuDiY8C3ctxq1tqvaCgkFb8cCA/edit?usp=sharing"",""บุรีรัมย์!M338"")"),38000)</f>
        <v>38000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IFERROR(__xludf.DUMMYFUNCTION("IMPORTRANGE(""https://docs.google.com/spreadsheets/d/1XL5vhW3sbDhbH9Cz0tuDiY8C3ctxq1tqvaCgkFb8cCA/edit?usp=sharing"",""บุรีรัมย์!J350"")"),39176)</f>
        <v>39176</v>
      </c>
      <c r="K455" s="372">
        <f ca="1">IF(I455&gt;0,J455*100/I455,0)</f>
        <v>118.99641577060932</v>
      </c>
      <c r="L455" s="373">
        <f ca="1">IFERROR(__xludf.DUMMYFUNCTION("IMPORTRANGE(""https://docs.google.com/spreadsheets/d/1XL5vhW3sbDhbH9Cz0tuDiY8C3ctxq1tqvaCgkFb8cCA/edit?usp=sharing"",""บุรีรัมย์!L350"")"),1324197)</f>
        <v>1324197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IFERROR(__xludf.DUMMYFUNCTION("IMPORTRANGE(""https://docs.google.com/spreadsheets/d/1XL5vhW3sbDhbH9Cz0tuDiY8C3ctxq1tqvaCgkFb8cCA/edit?usp=sharing"",""บุรีรัมย์!M350"")"),518709.32)</f>
        <v>518709.32</v>
      </c>
      <c r="O455" s="373">
        <f t="shared" ref="O455:O459" ca="1" si="116">+IF(L455&gt;0,N455*100/L455,0)</f>
        <v>39.171612683007133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IFERROR(__xludf.DUMMYFUNCTION("IMPORTRANGE(""https://docs.google.com/spreadsheets/d/1XL5vhW3sbDhbH9Cz0tuDiY8C3ctxq1tqvaCgkFb8cCA/edit?usp=sharing"",""บุรีรัมย์!L352"")"),1324197)</f>
        <v>1324197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IFERROR(__xludf.DUMMYFUNCTION("IMPORTRANGE(""https://docs.google.com/spreadsheets/d/1XL5vhW3sbDhbH9Cz0tuDiY8C3ctxq1tqvaCgkFb8cCA/edit?usp=sharing"",""บุรีรัมย์!M352"")"),518709.32)</f>
        <v>518709.32</v>
      </c>
      <c r="O457" s="169">
        <f t="shared" ca="1" si="116"/>
        <v>39.171612683007133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IFERROR(__xludf.DUMMYFUNCTION("IMPORTRANGE(""https://docs.google.com/spreadsheets/d/1XL5vhW3sbDhbH9Cz0tuDiY8C3ctxq1tqvaCgkFb8cCA/edit?usp=sharing"",""บุรีรัมย์!L354"")"),1324197)</f>
        <v>1324197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IFERROR(__xludf.DUMMYFUNCTION("IMPORTRANGE(""https://docs.google.com/spreadsheets/d/1XL5vhW3sbDhbH9Cz0tuDiY8C3ctxq1tqvaCgkFb8cCA/edit?usp=sharing"",""บุรีรัมย์!M354"")"),518709.32)</f>
        <v>518709.32</v>
      </c>
      <c r="O459" s="169">
        <f t="shared" ca="1" si="116"/>
        <v>39.171612683007133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IFERROR(__xludf.DUMMYFUNCTION("IMPORTRANGE(""https://docs.google.com/spreadsheets/d/1XL5vhW3sbDhbH9Cz0tuDiY8C3ctxq1tqvaCgkFb8cCA/edit?usp=sharing"",""บุรีรัมย์!M357"")"),129799.98)</f>
        <v>129799.98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IFERROR(__xludf.DUMMYFUNCTION("IMPORTRANGE(""https://docs.google.com/spreadsheets/d/1XL5vhW3sbDhbH9Cz0tuDiY8C3ctxq1tqvaCgkFb8cCA/edit?usp=sharing"",""บุรีรัมย์!M358"")"),388909.34)</f>
        <v>388909.34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IFERROR(__xludf.DUMMYFUNCTION("IMPORTRANGE(""https://docs.google.com/spreadsheets/d/1XL5vhW3sbDhbH9Cz0tuDiY8C3ctxq1tqvaCgkFb8cCA/edit?usp=sharing"",""บุรีรัมย์!J359"")"),39176)</f>
        <v>39176</v>
      </c>
      <c r="K464" s="269">
        <f t="shared" ref="K464:K515" ca="1" si="117">IF(I464&gt;0,J464*100/I464,0)</f>
        <v>118.99641577060932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IFERROR(__xludf.DUMMYFUNCTION("IMPORTRANGE(""https://docs.google.com/spreadsheets/d/1XL5vhW3sbDhbH9Cz0tuDiY8C3ctxq1tqvaCgkFb8cCA/edit?usp=sharing"",""บุรีรัมย์!J376"")"),39176)</f>
        <v>39176</v>
      </c>
      <c r="K481" s="202">
        <f t="shared" ca="1" si="117"/>
        <v>118.99641577060932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IFERROR(__xludf.DUMMYFUNCTION("IMPORTRANGE(""https://docs.google.com/spreadsheets/d/1XL5vhW3sbDhbH9Cz0tuDiY8C3ctxq1tqvaCgkFb8cCA/edit?usp=sharing"",""บุรีรัมย์!J377"")"),5634)</f>
        <v>5634</v>
      </c>
      <c r="K482" s="202">
        <f t="shared" ca="1" si="117"/>
        <v>110.38401253918495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IFERROR(__xludf.DUMMYFUNCTION("IMPORTRANGE(""https://docs.google.com/spreadsheets/d/1XL5vhW3sbDhbH9Cz0tuDiY8C3ctxq1tqvaCgkFb8cCA/edit?usp=sharing"",""บุรีรัมย์!J388"")"),6254)</f>
        <v>6254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IFERROR(__xludf.DUMMYFUNCTION("IMPORTRANGE(""https://docs.google.com/spreadsheets/d/1XL5vhW3sbDhbH9Cz0tuDiY8C3ctxq1tqvaCgkFb8cCA/edit?usp=sharing"",""บุรีรัมย์!J389"")"),530)</f>
        <v>530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IFERROR(__xludf.DUMMYFUNCTION("IMPORTRANGE(""https://docs.google.com/spreadsheets/d/1XL5vhW3sbDhbH9Cz0tuDiY8C3ctxq1tqvaCgkFb8cCA/edit?usp=sharing"",""บุรีรัมย์!J392"")"),29499)</f>
        <v>29499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IFERROR(__xludf.DUMMYFUNCTION("IMPORTRANGE(""https://docs.google.com/spreadsheets/d/1XL5vhW3sbDhbH9Cz0tuDiY8C3ctxq1tqvaCgkFb8cCA/edit?usp=sharing"",""บุรีรัมย์!J393"")"),29499)</f>
        <v>29499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IFERROR(__xludf.DUMMYFUNCTION("IMPORTRANGE(""https://docs.google.com/spreadsheets/d/1XL5vhW3sbDhbH9Cz0tuDiY8C3ctxq1tqvaCgkFb8cCA/edit?usp=sharing"",""บุรีรัมย์!J394"")"),3017)</f>
        <v>3017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IFERROR(__xludf.DUMMYFUNCTION("IMPORTRANGE(""https://docs.google.com/spreadsheets/d/1XL5vhW3sbDhbH9Cz0tuDiY8C3ctxq1tqvaCgkFb8cCA/edit?usp=sharing"",""บุรีรัมย์!J395"")"),27674)</f>
        <v>27674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IFERROR(__xludf.DUMMYFUNCTION("IMPORTRANGE(""https://docs.google.com/spreadsheets/d/1XL5vhW3sbDhbH9Cz0tuDiY8C3ctxq1tqvaCgkFb8cCA/edit?usp=sharing"",""บุรีรัมย์!J396"")"),2853)</f>
        <v>2853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IFERROR(__xludf.DUMMYFUNCTION("IMPORTRANGE(""https://docs.google.com/spreadsheets/d/1XL5vhW3sbDhbH9Cz0tuDiY8C3ctxq1tqvaCgkFb8cCA/edit?usp=sharing"",""บุรีรัมย์!J397"")"),23890)</f>
        <v>23890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IFERROR(__xludf.DUMMYFUNCTION("IMPORTRANGE(""https://docs.google.com/spreadsheets/d/1XL5vhW3sbDhbH9Cz0tuDiY8C3ctxq1tqvaCgkFb8cCA/edit?usp=sharing"",""บุรีรัมย์!J398"")"),2458)</f>
        <v>2458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IFERROR(__xludf.DUMMYFUNCTION("IMPORTRANGE(""https://docs.google.com/spreadsheets/d/1XL5vhW3sbDhbH9Cz0tuDiY8C3ctxq1tqvaCgkFb8cCA/edit?usp=sharing"",""บุรีรัมย์!J399"")"),3784)</f>
        <v>3784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IFERROR(__xludf.DUMMYFUNCTION("IMPORTRANGE(""https://docs.google.com/spreadsheets/d/1XL5vhW3sbDhbH9Cz0tuDiY8C3ctxq1tqvaCgkFb8cCA/edit?usp=sharing"",""บุรีรัมย์!J400"")"),395)</f>
        <v>395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IFERROR(__xludf.DUMMYFUNCTION("IMPORTRANGE(""https://docs.google.com/spreadsheets/d/1XL5vhW3sbDhbH9Cz0tuDiY8C3ctxq1tqvaCgkFb8cCA/edit?usp=sharing"",""บุรีรัมย์!J403"")"),1825)</f>
        <v>1825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IFERROR(__xludf.DUMMYFUNCTION("IMPORTRANGE(""https://docs.google.com/spreadsheets/d/1XL5vhW3sbDhbH9Cz0tuDiY8C3ctxq1tqvaCgkFb8cCA/edit?usp=sharing"",""บุรีรัมย์!J404"")"),164)</f>
        <v>164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IFERROR(__xludf.DUMMYFUNCTION("IMPORTRANGE(""https://docs.google.com/spreadsheets/d/1XL5vhW3sbDhbH9Cz0tuDiY8C3ctxq1tqvaCgkFb8cCA/edit?usp=sharing"",""บุรีรัมย์!J405"")"),1656)</f>
        <v>1656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IFERROR(__xludf.DUMMYFUNCTION("IMPORTRANGE(""https://docs.google.com/spreadsheets/d/1XL5vhW3sbDhbH9Cz0tuDiY8C3ctxq1tqvaCgkFb8cCA/edit?usp=sharing"",""บุรีรัมย์!J406"")"),144)</f>
        <v>144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IFERROR(__xludf.DUMMYFUNCTION("IMPORTRANGE(""https://docs.google.com/spreadsheets/d/1XL5vhW3sbDhbH9Cz0tuDiY8C3ctxq1tqvaCgkFb8cCA/edit?usp=sharing"",""บุรีรัมย์!J407"")"),169)</f>
        <v>169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IFERROR(__xludf.DUMMYFUNCTION("IMPORTRANGE(""https://docs.google.com/spreadsheets/d/1XL5vhW3sbDhbH9Cz0tuDiY8C3ctxq1tqvaCgkFb8cCA/edit?usp=sharing"",""บุรีรัมย์!J408"")"),20)</f>
        <v>20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IFERROR(__xludf.DUMMYFUNCTION("IMPORTRANGE(""https://docs.google.com/spreadsheets/d/1XL5vhW3sbDhbH9Cz0tuDiY8C3ctxq1tqvaCgkFb8cCA/edit?usp=sharing"",""บุรีรัมย์!J420"")"),18)</f>
        <v>18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IFERROR(__xludf.DUMMYFUNCTION("IMPORTRANGE(""https://docs.google.com/spreadsheets/d/1XL5vhW3sbDhbH9Cz0tuDiY8C3ctxq1tqvaCgkFb8cCA/edit?usp=sharing"",""บุรีรัมย์!J421"")"),9)</f>
        <v>9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IFERROR(__xludf.DUMMYFUNCTION("IMPORTRANGE(""https://docs.google.com/spreadsheets/d/1XL5vhW3sbDhbH9Cz0tuDiY8C3ctxq1tqvaCgkFb8cCA/edit?usp=sharing"",""บุรีรัมย์!J422"")"),16.09)</f>
        <v>16.09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IFERROR(__xludf.DUMMYFUNCTION("IMPORTRANGE(""https://docs.google.com/spreadsheets/d/1XL5vhW3sbDhbH9Cz0tuDiY8C3ctxq1tqvaCgkFb8cCA/edit?usp=sharing"",""บุรีรัมย์!J423"")"),5)</f>
        <v>5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IFERROR(__xludf.DUMMYFUNCTION("IMPORTRANGE(""https://docs.google.com/spreadsheets/d/1XL5vhW3sbDhbH9Cz0tuDiY8C3ctxq1tqvaCgkFb8cCA/edit?usp=sharing"",""บุรีรัมย์!J424"")"),1.91)</f>
        <v>1.91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IFERROR(__xludf.DUMMYFUNCTION("IMPORTRANGE(""https://docs.google.com/spreadsheets/d/1XL5vhW3sbDhbH9Cz0tuDiY8C3ctxq1tqvaCgkFb8cCA/edit?usp=sharing"",""บุรีรัมย์!M428"")"),27300)</f>
        <v>27300</v>
      </c>
      <c r="O533" s="412">
        <f t="shared" ref="O533:O537" ca="1" si="118">+IF(L533&gt;0,N533*100/L533,0)</f>
        <v>79.499126383226553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IFERROR(__xludf.DUMMYFUNCTION("IMPORTRANGE(""https://docs.google.com/spreadsheets/d/1XL5vhW3sbDhbH9Cz0tuDiY8C3ctxq1tqvaCgkFb8cCA/edit?usp=sharing"",""บุรีรัมย์!M430"")"),27300)</f>
        <v>27300</v>
      </c>
      <c r="O535" s="169">
        <f t="shared" ca="1" si="118"/>
        <v>79.499126383226553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IFERROR(__xludf.DUMMYFUNCTION("IMPORTRANGE(""https://docs.google.com/spreadsheets/d/1XL5vhW3sbDhbH9Cz0tuDiY8C3ctxq1tqvaCgkFb8cCA/edit?usp=sharing"",""บุรีรัมย์!M432"")"),27300)</f>
        <v>27300</v>
      </c>
      <c r="O537" s="169">
        <f t="shared" ca="1" si="118"/>
        <v>79.499126383226553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IFERROR(__xludf.DUMMYFUNCTION("IMPORTRANGE(""https://docs.google.com/spreadsheets/d/1XL5vhW3sbDhbH9Cz0tuDiY8C3ctxq1tqvaCgkFb8cCA/edit?usp=sharing"",""บุรีรัมย์!M436"")"),9640)</f>
        <v>9640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IFERROR(__xludf.DUMMYFUNCTION("IMPORTRANGE(""https://docs.google.com/spreadsheets/d/1XL5vhW3sbDhbH9Cz0tuDiY8C3ctxq1tqvaCgkFb8cCA/edit?usp=sharing"",""บุรีรัมย์!J459"")"),17975)</f>
        <v>17975</v>
      </c>
      <c r="K564" s="372">
        <f ca="1">IF(I564&gt;0,J564*100/I564,0)</f>
        <v>366.83673469387753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IFERROR(__xludf.DUMMYFUNCTION("IMPORTRANGE(""https://docs.google.com/spreadsheets/d/1XL5vhW3sbDhbH9Cz0tuDiY8C3ctxq1tqvaCgkFb8cCA/edit?usp=sharing"",""บุรีรัมย์!M459"")"),158084.539999999)</f>
        <v>158084.53999999899</v>
      </c>
      <c r="O564" s="373">
        <f t="shared" ref="O564:O568" ca="1" si="122">+IF(L564&gt;0,N564*100/L564,0)</f>
        <v>95.231650602409033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IFERROR(__xludf.DUMMYFUNCTION("IMPORTRANGE(""https://docs.google.com/spreadsheets/d/1XL5vhW3sbDhbH9Cz0tuDiY8C3ctxq1tqvaCgkFb8cCA/edit?usp=sharing"",""บุรีรัมย์!M461"")"),158084.539999999)</f>
        <v>158084.53999999899</v>
      </c>
      <c r="O566" s="169">
        <f t="shared" ca="1" si="122"/>
        <v>95.231650602409033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IFERROR(__xludf.DUMMYFUNCTION("IMPORTRANGE(""https://docs.google.com/spreadsheets/d/1XL5vhW3sbDhbH9Cz0tuDiY8C3ctxq1tqvaCgkFb8cCA/edit?usp=sharing"",""บุรีรัมย์!M463"")"),158084.539999999)</f>
        <v>158084.53999999899</v>
      </c>
      <c r="O568" s="169">
        <f t="shared" ca="1" si="122"/>
        <v>95.231650602409033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IFERROR(__xludf.DUMMYFUNCTION("IMPORTRANGE(""https://docs.google.com/spreadsheets/d/1XL5vhW3sbDhbH9Cz0tuDiY8C3ctxq1tqvaCgkFb8cCA/edit?usp=sharing"",""บุรีรัมย์!M467"")"),62018)</f>
        <v>62018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IFERROR(__xludf.DUMMYFUNCTION("IMPORTRANGE(""https://docs.google.com/spreadsheets/d/1XL5vhW3sbDhbH9Cz0tuDiY8C3ctxq1tqvaCgkFb8cCA/edit?usp=sharing"",""บุรีรัมย์!J468"")"),17975)</f>
        <v>17975</v>
      </c>
      <c r="K573" s="202">
        <f ca="1">IF(I573&gt;0,J573*100/I573,0)</f>
        <v>366.83673469387753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IFERROR(__xludf.DUMMYFUNCTION("IMPORTRANGE(""https://docs.google.com/spreadsheets/d/1XL5vhW3sbDhbH9Cz0tuDiY8C3ctxq1tqvaCgkFb8cCA/edit?usp=sharing"",""บุรีรัมย์!J472"")"),17853)</f>
        <v>17853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IFERROR(__xludf.DUMMYFUNCTION("IMPORTRANGE(""https://docs.google.com/spreadsheets/d/1XL5vhW3sbDhbH9Cz0tuDiY8C3ctxq1tqvaCgkFb8cCA/edit?usp=sharing"",""บุรีรัมย์!J475"")"),40)</f>
        <v>40</v>
      </c>
      <c r="K580" s="372">
        <f ca="1">IF(I580&gt;0,J580*100/I580,0)</f>
        <v>100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IFERROR(__xludf.DUMMYFUNCTION("IMPORTRANGE(""https://docs.google.com/spreadsheets/d/1XL5vhW3sbDhbH9Cz0tuDiY8C3ctxq1tqvaCgkFb8cCA/edit?usp=sharing"",""บุรีรัมย์!M475"")"),71377)</f>
        <v>71377</v>
      </c>
      <c r="O580" s="373">
        <f t="shared" ref="O580:O584" ca="1" si="124">+IF(L580&gt;0,N580*100/L580,0)</f>
        <v>33.347505139226314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IFERROR(__xludf.DUMMYFUNCTION("IMPORTRANGE(""https://docs.google.com/spreadsheets/d/1XL5vhW3sbDhbH9Cz0tuDiY8C3ctxq1tqvaCgkFb8cCA/edit?usp=sharing"",""บุรีรัมย์!M477"")"),71377)</f>
        <v>71377</v>
      </c>
      <c r="O582" s="169">
        <f t="shared" ca="1" si="124"/>
        <v>33.347505139226314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IFERROR(__xludf.DUMMYFUNCTION("IMPORTRANGE(""https://docs.google.com/spreadsheets/d/1XL5vhW3sbDhbH9Cz0tuDiY8C3ctxq1tqvaCgkFb8cCA/edit?usp=sharing"",""บุรีรัมย์!M479"")"),71377)</f>
        <v>71377</v>
      </c>
      <c r="O584" s="169">
        <f t="shared" ca="1" si="124"/>
        <v>33.347505139226314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IFERROR(__xludf.DUMMYFUNCTION("IMPORTRANGE(""https://docs.google.com/spreadsheets/d/1XL5vhW3sbDhbH9Cz0tuDiY8C3ctxq1tqvaCgkFb8cCA/edit?usp=sharing"",""บุรีรัมย์!M483"")"),71377)</f>
        <v>71377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IFERROR(__xludf.DUMMYFUNCTION("IMPORTRANGE(""https://docs.google.com/spreadsheets/d/1XL5vhW3sbDhbH9Cz0tuDiY8C3ctxq1tqvaCgkFb8cCA/edit?usp=sharing"",""บุรีรัมย์!J484"")"),57)</f>
        <v>57</v>
      </c>
      <c r="K589" s="163">
        <f t="shared" ref="K589:K596" ca="1" si="125">IF(I589&gt;0,J589*100/I589,0)</f>
        <v>142.5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IFERROR(__xludf.DUMMYFUNCTION("IMPORTRANGE(""https://docs.google.com/spreadsheets/d/1XL5vhW3sbDhbH9Cz0tuDiY8C3ctxq1tqvaCgkFb8cCA/edit?usp=sharing"",""บุรีรัมย์!J485"")"),25.82)</f>
        <v>25.82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IFERROR(__xludf.DUMMYFUNCTION("IMPORTRANGE(""https://docs.google.com/spreadsheets/d/1XL5vhW3sbDhbH9Cz0tuDiY8C3ctxq1tqvaCgkFb8cCA/edit?usp=sharing"",""บุรีรัมย์!J487"")"),23.94)</f>
        <v>23.94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IFERROR(__xludf.DUMMYFUNCTION("IMPORTRANGE(""https://docs.google.com/spreadsheets/d/1XL5vhW3sbDhbH9Cz0tuDiY8C3ctxq1tqvaCgkFb8cCA/edit?usp=sharing"",""บุรีรัมย์!J488"")"),41)</f>
        <v>41</v>
      </c>
      <c r="K593" s="163">
        <f t="shared" ca="1" si="125"/>
        <v>102.5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IFERROR(__xludf.DUMMYFUNCTION("IMPORTRANGE(""https://docs.google.com/spreadsheets/d/1XL5vhW3sbDhbH9Cz0tuDiY8C3ctxq1tqvaCgkFb8cCA/edit?usp=sharing"",""บุรีรัมย์!J489"")"),23.94)</f>
        <v>23.94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IFERROR(__xludf.DUMMYFUNCTION("IMPORTRANGE(""https://docs.google.com/spreadsheets/d/1XL5vhW3sbDhbH9Cz0tuDiY8C3ctxq1tqvaCgkFb8cCA/edit?usp=sharing"",""บุรีรัมย์!J490"")"),40)</f>
        <v>40</v>
      </c>
      <c r="K595" s="163">
        <f t="shared" ca="1" si="125"/>
        <v>100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IFERROR(__xludf.DUMMYFUNCTION("IMPORTRANGE(""https://docs.google.com/spreadsheets/d/1XL5vhW3sbDhbH9Cz0tuDiY8C3ctxq1tqvaCgkFb8cCA/edit?usp=sharing"",""บุรีรัมย์!J491"")"),23.54)</f>
        <v>23.54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IFERROR(__xludf.DUMMYFUNCTION("IMPORTRANGE(""https://docs.google.com/spreadsheets/d/1XL5vhW3sbDhbH9Cz0tuDiY8C3ctxq1tqvaCgkFb8cCA/edit?usp=sharing"",""บุรีรัมย์!J507"")"),107)</f>
        <v>107</v>
      </c>
      <c r="K612" s="163">
        <f t="shared" ca="1" si="127"/>
        <v>107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IFERROR(__xludf.DUMMYFUNCTION("IMPORTRANGE(""https://docs.google.com/spreadsheets/d/1XL5vhW3sbDhbH9Cz0tuDiY8C3ctxq1tqvaCgkFb8cCA/edit?usp=sharing"",""บุรีรัมย์!J508"")"),107)</f>
        <v>107</v>
      </c>
      <c r="K613" s="163">
        <f t="shared" ca="1" si="127"/>
        <v>107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IFERROR(__xludf.DUMMYFUNCTION("IMPORTRANGE(""https://docs.google.com/spreadsheets/d/1XL5vhW3sbDhbH9Cz0tuDiY8C3ctxq1tqvaCgkFb8cCA/edit?usp=sharing"",""บุรีรัมย์!J509"")"),107)</f>
        <v>107</v>
      </c>
      <c r="K614" s="163">
        <f t="shared" ca="1" si="127"/>
        <v>107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IFERROR(__xludf.DUMMYFUNCTION("IMPORTRANGE(""https://docs.google.com/spreadsheets/d/1XL5vhW3sbDhbH9Cz0tuDiY8C3ctxq1tqvaCgkFb8cCA/edit?usp=sharing"",""บุรีรัมย์!J510"")"),107)</f>
        <v>107</v>
      </c>
      <c r="K615" s="163">
        <f t="shared" ca="1" si="127"/>
        <v>107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IFERROR(__xludf.DUMMYFUNCTION("IMPORTRANGE(""https://docs.google.com/spreadsheets/d/1XL5vhW3sbDhbH9Cz0tuDiY8C3ctxq1tqvaCgkFb8cCA/edit?usp=sharing"",""บุรีรัมย์!J523"")"),2576055.57)</f>
        <v>2576055.5699999998</v>
      </c>
      <c r="K628" s="343">
        <f t="shared" ref="K628:K635" ca="1" si="129">IF(I628&gt;0,J628*100/I628,0)</f>
        <v>89.521167028361205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IFERROR(__xludf.DUMMYFUNCTION("IMPORTRANGE(""https://docs.google.com/spreadsheets/d/1XL5vhW3sbDhbH9Cz0tuDiY8C3ctxq1tqvaCgkFb8cCA/edit?usp=sharing"",""บุรีรัมย์!J524"")"),227)</f>
        <v>227</v>
      </c>
      <c r="K629" s="343">
        <f t="shared" ca="1" si="129"/>
        <v>87.644787644787641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IFERROR(__xludf.DUMMYFUNCTION("IMPORTRANGE(""https://docs.google.com/spreadsheets/d/1XL5vhW3sbDhbH9Cz0tuDiY8C3ctxq1tqvaCgkFb8cCA/edit?usp=sharing"",""บุรีรัมย์!J525"")"),2849492.95)</f>
        <v>2849492.95</v>
      </c>
      <c r="K630" s="343">
        <f t="shared" ca="1" si="129"/>
        <v>52.757011304267877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IFERROR(__xludf.DUMMYFUNCTION("IMPORTRANGE(""https://docs.google.com/spreadsheets/d/1XL5vhW3sbDhbH9Cz0tuDiY8C3ctxq1tqvaCgkFb8cCA/edit?usp=sharing"",""บุรีรัมย์!J526"")"),190)</f>
        <v>190</v>
      </c>
      <c r="K631" s="343">
        <f t="shared" ca="1" si="129"/>
        <v>76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IFERROR(__xludf.DUMMYFUNCTION("IMPORTRANGE(""https://docs.google.com/spreadsheets/d/1XL5vhW3sbDhbH9Cz0tuDiY8C3ctxq1tqvaCgkFb8cCA/edit?usp=sharing"",""บุรีรัมย์!J527"")"),1460768.58)</f>
        <v>1460768.58</v>
      </c>
      <c r="K632" s="343">
        <f t="shared" ca="1" si="129"/>
        <v>49.605396172587668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IFERROR(__xludf.DUMMYFUNCTION("IMPORTRANGE(""https://docs.google.com/spreadsheets/d/1XL5vhW3sbDhbH9Cz0tuDiY8C3ctxq1tqvaCgkFb8cCA/edit?usp=sharing"",""บุรีรัมย์!J528"")"),283)</f>
        <v>283</v>
      </c>
      <c r="K633" s="343">
        <f t="shared" ca="1" si="129"/>
        <v>121.45922746781116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IFERROR(__xludf.DUMMYFUNCTION("IMPORTRANGE(""https://docs.google.com/spreadsheets/d/1XL5vhW3sbDhbH9Cz0tuDiY8C3ctxq1tqvaCgkFb8cCA/edit?usp=sharing"",""บุรีรัมย์!J530"")"),105)</f>
        <v>105</v>
      </c>
      <c r="K635" s="487">
        <f t="shared" ca="1" si="129"/>
        <v>123.52941176470588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3635</v>
      </c>
      <c r="O636" s="560">
        <f t="shared" ref="O636:O640" ca="1" si="130">+IF(L636&gt;0,N636*100/L636,0)</f>
        <v>100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3635</v>
      </c>
      <c r="O638" s="572">
        <f t="shared" ca="1" si="130"/>
        <v>100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3635</v>
      </c>
      <c r="O640" s="572">
        <f t="shared" ca="1" si="130"/>
        <v>100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3635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IFERROR(__xludf.DUMMYFUNCTION("IMPORTRANGE(""https://docs.google.com/spreadsheets/d/1XL5vhW3sbDhbH9Cz0tuDiY8C3ctxq1tqvaCgkFb8cCA/edit#gid=346597447"",""บุรีรัมย์!J544"")"),2)</f>
        <v>2</v>
      </c>
      <c r="K649" s="587">
        <f t="shared" ca="1" si="131"/>
        <v>200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IFERROR(__xludf.DUMMYFUNCTION("IMPORTRANGE(""https://docs.google.com/spreadsheets/d/1XL5vhW3sbDhbH9Cz0tuDiY8C3ctxq1tqvaCgkFb8cCA/edit#gid=346597447"",""บุรีรัมย์!M544"")"),120)</f>
        <v>120</v>
      </c>
      <c r="O649" s="587">
        <f t="shared" ca="1" si="132"/>
        <v>100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IFERROR(__xludf.DUMMYFUNCTION("IMPORTRANGE(""https://docs.google.com/spreadsheets/d/1XL5vhW3sbDhbH9Cz0tuDiY8C3ctxq1tqvaCgkFb8cCA/edit#gid=346597447"",""บุรีรัมย์!J545"")"),16.77)</f>
        <v>16.77</v>
      </c>
      <c r="K650" s="587">
        <f t="shared" ca="1" si="131"/>
        <v>167.7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IFERROR(__xludf.DUMMYFUNCTION("IMPORTRANGE(""https://docs.google.com/spreadsheets/d/1XL5vhW3sbDhbH9Cz0tuDiY8C3ctxq1tqvaCgkFb8cCA/edit#gid=346597447"",""บุรีรัมย์!M545"")"),50)</f>
        <v>50</v>
      </c>
      <c r="O650" s="587">
        <f t="shared" ca="1" si="132"/>
        <v>100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159</v>
      </c>
      <c r="K651" s="587">
        <f t="shared" ca="1" si="131"/>
        <v>123.25581395348837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IFERROR(__xludf.DUMMYFUNCTION("IMPORTRANGE(""https://docs.google.com/spreadsheets/d/1XL5vhW3sbDhbH9Cz0tuDiY8C3ctxq1tqvaCgkFb8cCA/edit#gid=346597447"",""บุรีรัมย์!M546"")"),3225)</f>
        <v>3225</v>
      </c>
      <c r="O651" s="587">
        <f t="shared" ca="1" si="132"/>
        <v>100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IFERROR(__xludf.DUMMYFUNCTION("IMPORTRANGE(""https://docs.google.com/spreadsheets/d/1XL5vhW3sbDhbH9Cz0tuDiY8C3ctxq1tqvaCgkFb8cCA/edit#gid=346597447"",""บุรีรัมย์!J547"")"),15)</f>
        <v>15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IFERROR(__xludf.DUMMYFUNCTION("IMPORTRANGE(""https://docs.google.com/spreadsheets/d/1XL5vhW3sbDhbH9Cz0tuDiY8C3ctxq1tqvaCgkFb8cCA/edit#gid=346597447"",""บุรีรัมย์!J548"")"),159)</f>
        <v>159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IFERROR(__xludf.DUMMYFUNCTION("IMPORTRANGE(""https://docs.google.com/spreadsheets/d/1XL5vhW3sbDhbH9Cz0tuDiY8C3ctxq1tqvaCgkFb8cCA/edit#gid=346597447"",""บุรีรัมย์!J550"")"),20)</f>
        <v>20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IFERROR(__xludf.DUMMYFUNCTION("IMPORTRANGE(""https://docs.google.com/spreadsheets/d/1XL5vhW3sbDhbH9Cz0tuDiY8C3ctxq1tqvaCgkFb8cCA/edit#gid=346597447"",""บุรีรัมย์!J551"")"),20)</f>
        <v>20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IFERROR(__xludf.DUMMYFUNCTION("IMPORTRANGE(""https://docs.google.com/spreadsheets/d/1XL5vhW3sbDhbH9Cz0tuDiY8C3ctxq1tqvaCgkFb8cCA/edit#gid=346597447"",""บุรีรัมย์!J552"")"),159)</f>
        <v>159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IFERROR(__xludf.DUMMYFUNCTION("IMPORTRANGE(""https://docs.google.com/spreadsheets/d/1XL5vhW3sbDhbH9Cz0tuDiY8C3ctxq1tqvaCgkFb8cCA/edit#gid=346597447"",""บุรีรัมย์!J560"")"),2)</f>
        <v>2</v>
      </c>
      <c r="K665" s="587">
        <f ca="1">IF(I665&gt;0,J665*100/I665,0)</f>
        <v>100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IFERROR(__xludf.DUMMYFUNCTION("IMPORTRANGE(""https://docs.google.com/spreadsheets/d/1XL5vhW3sbDhbH9Cz0tuDiY8C3ctxq1tqvaCgkFb8cCA/edit#gid=346597447"",""บุรีรัมย์!M560"")"),240)</f>
        <v>240</v>
      </c>
      <c r="O665" s="587">
        <f ca="1">IF(L665&gt;0,N665*100/L665,0)</f>
        <v>100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IFERROR(__xludf.DUMMYFUNCTION("IMPORTRANGE(""https://docs.google.com/spreadsheets/d/1XL5vhW3sbDhbH9Cz0tuDiY8C3ctxq1tqvaCgkFb8cCA/edit#gid=346597447"",""บุรีรัมย์!J561"")"),4)</f>
        <v>4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IFERROR(__xludf.DUMMYFUNCTION("IMPORTRANGE(""https://docs.google.com/spreadsheets/d/1XL5vhW3sbDhbH9Cz0tuDiY8C3ctxq1tqvaCgkFb8cCA/edit#gid=346597447"",""บุรีรัมย์!J562"")"),22.73)</f>
        <v>22.73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1"/>
      <c r="C5" s="661"/>
      <c r="D5" s="661"/>
      <c r="E5" s="661"/>
      <c r="F5" s="661"/>
      <c r="G5" s="662"/>
      <c r="H5" s="685" t="s">
        <v>3</v>
      </c>
      <c r="I5" s="657" t="s">
        <v>4</v>
      </c>
      <c r="J5" s="649"/>
      <c r="K5" s="650"/>
      <c r="L5" s="658" t="s">
        <v>5</v>
      </c>
      <c r="M5" s="650"/>
      <c r="N5" s="659" t="s">
        <v>6</v>
      </c>
      <c r="O5" s="649"/>
      <c r="P5" s="650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6051483</v>
      </c>
      <c r="M8" s="23">
        <f t="shared" ca="1" si="0"/>
        <v>3655116</v>
      </c>
      <c r="N8" s="23">
        <f t="shared" ca="1" si="0"/>
        <v>5676008.1299999999</v>
      </c>
      <c r="O8" s="22">
        <f t="shared" ref="O8:O16" ca="1" si="1">IF(L8&gt;0,N8*100/L8,0)</f>
        <v>93.795324716272034</v>
      </c>
      <c r="P8" s="22">
        <f t="shared" ref="P8:P16" ca="1" si="2">IF(M8&gt;0,N8*100/M8,0)</f>
        <v>155.28941160827728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6051483</v>
      </c>
      <c r="M10" s="30">
        <f t="shared" ca="1" si="4"/>
        <v>3655116</v>
      </c>
      <c r="N10" s="30">
        <f t="shared" ca="1" si="4"/>
        <v>5676008.1299999999</v>
      </c>
      <c r="O10" s="29">
        <f t="shared" ca="1" si="1"/>
        <v>93.795324716272034</v>
      </c>
      <c r="P10" s="29">
        <f t="shared" ca="1" si="2"/>
        <v>155.28941160827728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5804083</v>
      </c>
      <c r="M12" s="38">
        <f t="shared" ca="1" si="6"/>
        <v>3407716</v>
      </c>
      <c r="N12" s="38">
        <f t="shared" ca="1" si="6"/>
        <v>5428608.1299999999</v>
      </c>
      <c r="O12" s="38">
        <f t="shared" ca="1" si="1"/>
        <v>93.530849403773175</v>
      </c>
      <c r="P12" s="38">
        <f t="shared" ca="1" si="2"/>
        <v>159.3034199446198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1898197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3905886</v>
      </c>
      <c r="M14" s="38">
        <f t="shared" si="8"/>
        <v>0</v>
      </c>
      <c r="N14" s="38">
        <f t="shared" ca="1" si="8"/>
        <v>2020892.13</v>
      </c>
      <c r="O14" s="38">
        <f t="shared" ca="1" si="1"/>
        <v>51.739659836462202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247400</v>
      </c>
      <c r="M16" s="38">
        <f t="shared" ca="1" si="10"/>
        <v>247400</v>
      </c>
      <c r="N16" s="38">
        <f t="shared" ca="1" si="10"/>
        <v>247400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3655116</v>
      </c>
      <c r="M18" s="23">
        <f t="shared" ca="1" si="11"/>
        <v>3655116</v>
      </c>
      <c r="N18" s="23">
        <f t="shared" ca="1" si="11"/>
        <v>3655116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3655116</v>
      </c>
      <c r="M20" s="30">
        <f t="shared" ca="1" si="15"/>
        <v>3655116</v>
      </c>
      <c r="N20" s="30">
        <f t="shared" ca="1" si="15"/>
        <v>3655116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3407716</v>
      </c>
      <c r="M22" s="41">
        <f t="shared" ca="1" si="18"/>
        <v>3407716</v>
      </c>
      <c r="N22" s="38">
        <f t="shared" ca="1" si="18"/>
        <v>3407716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1898197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1509519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247400</v>
      </c>
      <c r="M26" s="49">
        <f t="shared" ca="1" si="22"/>
        <v>247400</v>
      </c>
      <c r="N26" s="49">
        <f t="shared" ca="1" si="22"/>
        <v>247400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2396367</v>
      </c>
      <c r="M28" s="23">
        <f t="shared" si="23"/>
        <v>0</v>
      </c>
      <c r="N28" s="23">
        <f t="shared" ca="1" si="23"/>
        <v>2020892.13</v>
      </c>
      <c r="O28" s="22">
        <f t="shared" ref="O28:O30" ca="1" si="24">IF(L28&gt;0,N28*100/L28,0)</f>
        <v>84.331495551390915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2396367</v>
      </c>
      <c r="M30" s="30">
        <f t="shared" si="27"/>
        <v>0</v>
      </c>
      <c r="N30" s="30">
        <f t="shared" ca="1" si="27"/>
        <v>2020892.13</v>
      </c>
      <c r="O30" s="29">
        <f t="shared" ca="1" si="24"/>
        <v>84.331495551390915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2396367</v>
      </c>
      <c r="M32" s="38">
        <f t="shared" si="30"/>
        <v>0</v>
      </c>
      <c r="N32" s="38">
        <f t="shared" ca="1" si="30"/>
        <v>2020892.13</v>
      </c>
      <c r="O32" s="38">
        <f t="shared" ca="1" si="29"/>
        <v>84.331495551390915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2396367</v>
      </c>
      <c r="M34" s="38">
        <f t="shared" si="32"/>
        <v>0</v>
      </c>
      <c r="N34" s="38">
        <f t="shared" ca="1" si="32"/>
        <v>2020892.13</v>
      </c>
      <c r="O34" s="38">
        <f t="shared" ca="1" si="29"/>
        <v>84.331495551390915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3655116</v>
      </c>
      <c r="M37" s="54">
        <f t="shared" ca="1" si="33"/>
        <v>3655116</v>
      </c>
      <c r="N37" s="54">
        <f t="shared" ca="1" si="33"/>
        <v>3655116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676300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676300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IFERROR(__xludf.DUMMYFUNCTION("IMPORTRANGE(""https://docs.google.com/spreadsheets/d/1Yj_ptqi66GCucihVvJfMjLAmec39IyEx_6qawtMGysU/edit?usp=sharing"",""สบก!R45"")"),676300)</f>
        <v>676300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593097</v>
      </c>
      <c r="M53" s="121">
        <f t="shared" ca="1" si="39"/>
        <v>593097</v>
      </c>
      <c r="N53" s="121">
        <f t="shared" ca="1" si="39"/>
        <v>593097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593097</v>
      </c>
      <c r="M55" s="121">
        <f t="shared" ca="1" si="43"/>
        <v>593097</v>
      </c>
      <c r="N55" s="121">
        <f t="shared" ca="1" si="43"/>
        <v>593097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593097</v>
      </c>
      <c r="M57" s="623">
        <f ca="1">IFERROR(__xludf.DUMMYFUNCTION("IMPORTRANGE(""https://docs.google.com/spreadsheets/d/1Yj_ptqi66GCucihVvJfMjLAmec39IyEx_6qawtMGysU/edit?usp=sharing"",""สบก!Z45"")"),593097)</f>
        <v>593097</v>
      </c>
      <c r="N57" s="623">
        <f ca="1">IFERROR(__xludf.DUMMYFUNCTION("IMPORTRANGE(""https://docs.google.com/spreadsheets/d/1Yj_ptqi66GCucihVvJfMjLAmec39IyEx_6qawtMGysU/edit?usp=sharing"",""สบก!AA45"")"),593097)</f>
        <v>593097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IFERROR(__xludf.DUMMYFUNCTION("IMPORTRANGE(""https://docs.google.com/spreadsheets/d/1Yj_ptqi66GCucihVvJfMjLAmec39IyEx_6qawtMGysU/edit?usp=sharing"",""สบก!V45"")"),593097)</f>
        <v>593097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1276700</v>
      </c>
      <c r="M66" s="152">
        <f t="shared" ca="1" si="45"/>
        <v>1276700</v>
      </c>
      <c r="N66" s="152">
        <f t="shared" ca="1" si="45"/>
        <v>1276700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1276700</v>
      </c>
      <c r="M68" s="157">
        <f t="shared" ca="1" si="49"/>
        <v>1276700</v>
      </c>
      <c r="N68" s="157">
        <f t="shared" ca="1" si="49"/>
        <v>1276700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1121700</v>
      </c>
      <c r="M70" s="627">
        <f ca="1">IFERROR(__xludf.DUMMYFUNCTION("IMPORTRANGE(""https://docs.google.com/spreadsheets/d/1Yj_ptqi66GCucihVvJfMjLAmec39IyEx_6qawtMGysU/edit?usp=sharing"",""สบก!AI45"")"),1121700)</f>
        <v>1121700</v>
      </c>
      <c r="N70" s="628">
        <f ca="1">IFERROR(__xludf.DUMMYFUNCTION("IMPORTRANGE(""https://docs.google.com/spreadsheets/d/1Yj_ptqi66GCucihVvJfMjLAmec39IyEx_6qawtMGysU/edit?usp=sharing"",""สบก!AJ45"")"),1121700)</f>
        <v>1121700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IFERROR(__xludf.DUMMYFUNCTION("IMPORTRANGE(""https://docs.google.com/spreadsheets/d/1Yj_ptqi66GCucihVvJfMjLAmec39IyEx_6qawtMGysU/edit?usp=sharing"",""สบก!AF45"")"),798900)</f>
        <v>798900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IFERROR(__xludf.DUMMYFUNCTION("IMPORTRANGE(""https://docs.google.com/spreadsheets/d/1Yj_ptqi66GCucihVvJfMjLAmec39IyEx_6qawtMGysU/edit?usp=sharing"",""สบก!AG45"")"),155000)</f>
        <v>155000</v>
      </c>
      <c r="M74" s="626">
        <f ca="1">L74</f>
        <v>155000</v>
      </c>
      <c r="N74" s="623">
        <f ca="1">IFERROR(__xludf.DUMMYFUNCTION("IMPORTRANGE(""https://docs.google.com/spreadsheets/d/1Yj_ptqi66GCucihVvJfMjLAmec39IyEx_6qawtMGysU/edit?usp=sharing"",""สบก!AK45"")"),155000)</f>
        <v>155000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189714</v>
      </c>
      <c r="M94" s="152">
        <f t="shared" ca="1" si="52"/>
        <v>189714</v>
      </c>
      <c r="N94" s="152">
        <f t="shared" ca="1" si="52"/>
        <v>189714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189714</v>
      </c>
      <c r="M96" s="157">
        <f t="shared" ca="1" si="56"/>
        <v>189714</v>
      </c>
      <c r="N96" s="157">
        <f t="shared" ca="1" si="56"/>
        <v>189714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97314</v>
      </c>
      <c r="M98" s="627">
        <f ca="1">IFERROR(__xludf.DUMMYFUNCTION("IMPORTRANGE(""https://docs.google.com/spreadsheets/d/1Yj_ptqi66GCucihVvJfMjLAmec39IyEx_6qawtMGysU/edit?usp=sharing"",""สบก!AR45"")"),97314)</f>
        <v>97314</v>
      </c>
      <c r="N98" s="628">
        <f ca="1">IFERROR(__xludf.DUMMYFUNCTION("IMPORTRANGE(""https://docs.google.com/spreadsheets/d/1Yj_ptqi66GCucihVvJfMjLAmec39IyEx_6qawtMGysU/edit?usp=sharing"",""สบก!AS45"")"),97314)</f>
        <v>97314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IFERROR(__xludf.DUMMYFUNCTION("IMPORTRANGE(""https://docs.google.com/spreadsheets/d/1Yj_ptqi66GCucihVvJfMjLAmec39IyEx_6qawtMGysU/edit?usp=sharing"",""สบก!AO45"")"),97314)</f>
        <v>97314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7885</v>
      </c>
      <c r="M118" s="152">
        <f t="shared" ca="1" si="58"/>
        <v>7885</v>
      </c>
      <c r="N118" s="152">
        <f t="shared" ca="1" si="58"/>
        <v>7885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7885</v>
      </c>
      <c r="M120" s="157">
        <f t="shared" ca="1" si="62"/>
        <v>7885</v>
      </c>
      <c r="N120" s="157">
        <f t="shared" ca="1" si="62"/>
        <v>7885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7885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IFERROR(__xludf.DUMMYFUNCTION("IMPORTRANGE(""https://docs.google.com/spreadsheets/d/1Yj_ptqi66GCucihVvJfMjLAmec39IyEx_6qawtMGysU/edit?usp=sharing"",""สบก!BB45"")"),7885)</f>
        <v>7885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IFERROR(__xludf.DUMMYFUNCTION("IMPORTRANGE(""https://docs.google.com/spreadsheets/d/1Yj_ptqi66GCucihVvJfMjLAmec39IyEx_6qawtMGysU/edit?usp=sharing"",""สบก!AX45"")"),7885)</f>
        <v>7885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135500</v>
      </c>
      <c r="M140" s="152">
        <f t="shared" ca="1" si="64"/>
        <v>135500</v>
      </c>
      <c r="N140" s="152">
        <f t="shared" ca="1" si="64"/>
        <v>135500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135500</v>
      </c>
      <c r="M142" s="157">
        <f t="shared" ca="1" si="68"/>
        <v>135500</v>
      </c>
      <c r="N142" s="157">
        <f t="shared" ca="1" si="68"/>
        <v>135500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135500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IFERROR(__xludf.DUMMYFUNCTION("IMPORTRANGE(""https://docs.google.com/spreadsheets/d/1Yj_ptqi66GCucihVvJfMjLAmec39IyEx_6qawtMGysU/edit?usp=sharing"",""สบก!BK45"")"),135500)</f>
        <v>135500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IFERROR(__xludf.DUMMYFUNCTION("IMPORTRANGE(""https://docs.google.com/spreadsheets/d/1Yj_ptqi66GCucihVvJfMjLAmec39IyEx_6qawtMGysU/edit?usp=sharing"",""สบก!BG45"")"),135500)</f>
        <v>135500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IFERROR(__xludf.DUMMYFUNCTION("IMPORTRANGE(""https://docs.google.com/spreadsheets/d/1XL5vhW3sbDhbH9Cz0tuDiY8C3ctxq1tqvaCgkFb8cCA/edit?usp=sharing"",""มหาสารคาม!J84"")"),103)</f>
        <v>103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IFERROR(__xludf.DUMMYFUNCTION("IMPORTRANGE(""https://docs.google.com/spreadsheets/d/1XL5vhW3sbDhbH9Cz0tuDiY8C3ctxq1tqvaCgkFb8cCA/edit?usp=sharing"",""มหาสารคาม!J85"")"),103)</f>
        <v>103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IFERROR(__xludf.DUMMYFUNCTION("IMPORTRANGE(""https://docs.google.com/spreadsheets/d/1XL5vhW3sbDhbH9Cz0tuDiY8C3ctxq1tqvaCgkFb8cCA/edit?usp=sharing"",""มหาสารคาม!J228"")"),231)</f>
        <v>231</v>
      </c>
      <c r="K328" s="318">
        <f ca="1">IF(I328&gt;0,J328*100/I328,0)</f>
        <v>118.46153846153847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700510</v>
      </c>
      <c r="M329" s="152">
        <f t="shared" ca="1" si="98"/>
        <v>700510</v>
      </c>
      <c r="N329" s="152">
        <f t="shared" ca="1" si="98"/>
        <v>700510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700510</v>
      </c>
      <c r="M331" s="157">
        <f t="shared" ca="1" si="102"/>
        <v>700510</v>
      </c>
      <c r="N331" s="157">
        <f t="shared" ca="1" si="102"/>
        <v>700510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700510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IFERROR(__xludf.DUMMYFUNCTION("IMPORTRANGE(""https://docs.google.com/spreadsheets/d/1Yj_ptqi66GCucihVvJfMjLAmec39IyEx_6qawtMGysU/edit?usp=sharing"",""สบก!DM45"")"),700510)</f>
        <v>700510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IFERROR(__xludf.DUMMYFUNCTION("IMPORTRANGE(""https://docs.google.com/spreadsheets/d/1Yj_ptqi66GCucihVvJfMjLAmec39IyEx_6qawtMGysU/edit?usp=sharing"",""สบก!DI45"")"),394510)</f>
        <v>394510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IFERROR(__xludf.DUMMYFUNCTION("IMPORTRANGE(""https://docs.google.com/spreadsheets/d/1XL5vhW3sbDhbH9Cz0tuDiY8C3ctxq1tqvaCgkFb8cCA/edit?usp=sharing"",""มหาสารคาม!J234"")"),223)</f>
        <v>223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IFERROR(__xludf.DUMMYFUNCTION("IMPORTRANGE(""https://docs.google.com/spreadsheets/d/1XL5vhW3sbDhbH9Cz0tuDiY8C3ctxq1tqvaCgkFb8cCA/edit?usp=sharing"",""มหาสารคาม!J235"")"),1486.01)</f>
        <v>1486.01</v>
      </c>
      <c r="K340" s="343">
        <f t="shared" ca="1" si="103"/>
        <v>110.07481481481481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IFERROR(__xludf.DUMMYFUNCTION("IMPORTRANGE(""https://docs.google.com/spreadsheets/d/1XL5vhW3sbDhbH9Cz0tuDiY8C3ctxq1tqvaCgkFb8cCA/edit?usp=sharing"",""มหาสารคาม!J236"")"),238)</f>
        <v>238</v>
      </c>
      <c r="K341" s="343">
        <f t="shared" ca="1" si="103"/>
        <v>122.05128205128206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IFERROR(__xludf.DUMMYFUNCTION("IMPORTRANGE(""https://docs.google.com/spreadsheets/d/1XL5vhW3sbDhbH9Cz0tuDiY8C3ctxq1tqvaCgkFb8cCA/edit?usp=sharing"",""มหาสารคาม!J237"")"),2123.34)</f>
        <v>2123.34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IFERROR(__xludf.DUMMYFUNCTION("IMPORTRANGE(""https://docs.google.com/spreadsheets/d/1XL5vhW3sbDhbH9Cz0tuDiY8C3ctxq1tqvaCgkFb8cCA/edit?usp=sharing"",""มหาสารคาม!J240"")"),231)</f>
        <v>231</v>
      </c>
      <c r="K345" s="343">
        <f t="shared" ca="1" si="103"/>
        <v>118.46153846153847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IFERROR(__xludf.DUMMYFUNCTION("IMPORTRANGE(""https://docs.google.com/spreadsheets/d/1XL5vhW3sbDhbH9Cz0tuDiY8C3ctxq1tqvaCgkFb8cCA/edit?usp=sharing"",""มหาสารคาม!J241"")"),2083.50999999999)</f>
        <v>2083.5099999999902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IFERROR(__xludf.DUMMYFUNCTION("IMPORTRANGE(""https://docs.google.com/spreadsheets/d/1XL5vhW3sbDhbH9Cz0tuDiY8C3ctxq1tqvaCgkFb8cCA/edit?usp=sharing"",""มหาสารคาม!L242"")"),2396367)</f>
        <v>2396367</v>
      </c>
      <c r="M347" s="358"/>
      <c r="N347" s="358">
        <f ca="1">IFERROR(__xludf.DUMMYFUNCTION("IMPORTRANGE(""https://docs.google.com/spreadsheets/d/1XL5vhW3sbDhbH9Cz0tuDiY8C3ctxq1tqvaCgkFb8cCA/edit?usp=sharing"",""มหาสารคาม!M242"")"),2020892.13)</f>
        <v>2020892.13</v>
      </c>
      <c r="O347" s="358">
        <f ca="1">+IF(L347&gt;0,N347*100/L347,0)</f>
        <v>84.331495551390915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IFERROR(__xludf.DUMMYFUNCTION("IMPORTRANGE(""https://docs.google.com/spreadsheets/d/1XL5vhW3sbDhbH9Cz0tuDiY8C3ctxq1tqvaCgkFb8cCA/edit?usp=sharing"",""มหาสารคาม!L244"")"),631710)</f>
        <v>631710</v>
      </c>
      <c r="M349" s="373"/>
      <c r="N349" s="373">
        <f ca="1">IFERROR(__xludf.DUMMYFUNCTION("IMPORTRANGE(""https://docs.google.com/spreadsheets/d/1XL5vhW3sbDhbH9Cz0tuDiY8C3ctxq1tqvaCgkFb8cCA/edit?usp=sharing"",""มหาสารคาม!M244"")"),618605.48)</f>
        <v>618605.48</v>
      </c>
      <c r="O349" s="373">
        <f ca="1">+IF(L349&gt;0,N349*100/L349,0)</f>
        <v>97.925548115432719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IFERROR(__xludf.DUMMYFUNCTION("IMPORTRANGE(""https://docs.google.com/spreadsheets/d/1XL5vhW3sbDhbH9Cz0tuDiY8C3ctxq1tqvaCgkFb8cCA/edit?usp=sharing"",""มหาสารคาม!L247"")"),631710)</f>
        <v>631710</v>
      </c>
      <c r="M352" s="165"/>
      <c r="N352" s="164">
        <f ca="1">IFERROR(__xludf.DUMMYFUNCTION("IMPORTRANGE(""https://docs.google.com/spreadsheets/d/1XL5vhW3sbDhbH9Cz0tuDiY8C3ctxq1tqvaCgkFb8cCA/edit?usp=sharing"",""มหาสารคาม!M247"")"),618605.48)</f>
        <v>618605.48</v>
      </c>
      <c r="O352" s="165">
        <f t="shared" ca="1" si="105"/>
        <v>97.925548115432719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IFERROR(__xludf.DUMMYFUNCTION("IMPORTRANGE(""https://docs.google.com/spreadsheets/d/1XL5vhW3sbDhbH9Cz0tuDiY8C3ctxq1tqvaCgkFb8cCA/edit?usp=sharing"",""มหาสารคาม!L249"")"),631710)</f>
        <v>631710</v>
      </c>
      <c r="M354" s="169"/>
      <c r="N354" s="168">
        <f ca="1">IFERROR(__xludf.DUMMYFUNCTION("IMPORTRANGE(""https://docs.google.com/spreadsheets/d/1XL5vhW3sbDhbH9Cz0tuDiY8C3ctxq1tqvaCgkFb8cCA/edit?usp=sharing"",""มหาสารคาม!M249"")"),618605.48)</f>
        <v>618605.48</v>
      </c>
      <c r="O354" s="169">
        <f t="shared" ca="1" si="105"/>
        <v>97.925548115432719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IFERROR(__xludf.DUMMYFUNCTION("IMPORTRANGE(""https://docs.google.com/spreadsheets/d/1XL5vhW3sbDhbH9Cz0tuDiY8C3ctxq1tqvaCgkFb8cCA/edit?usp=sharing"",""มหาสารคาม!M250"")"),179810)</f>
        <v>179810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IFERROR(__xludf.DUMMYFUNCTION("IMPORTRANGE(""https://docs.google.com/spreadsheets/d/1XL5vhW3sbDhbH9Cz0tuDiY8C3ctxq1tqvaCgkFb8cCA/edit?usp=sharing"",""มหาสารคาม!M251"")"),242460)</f>
        <v>242460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IFERROR(__xludf.DUMMYFUNCTION("IMPORTRANGE(""https://docs.google.com/spreadsheets/d/1XL5vhW3sbDhbH9Cz0tuDiY8C3ctxq1tqvaCgkFb8cCA/edit?usp=sharing"",""มหาสารคาม!M252"")"),142935.48)</f>
        <v>142935.48000000001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IFERROR(__xludf.DUMMYFUNCTION("IMPORTRANGE(""https://docs.google.com/spreadsheets/d/1XL5vhW3sbDhbH9Cz0tuDiY8C3ctxq1tqvaCgkFb8cCA/edit?usp=sharing"",""มหาสารคาม!M253"")"),53400)</f>
        <v>53400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IFERROR(__xludf.DUMMYFUNCTION("IMPORTRANGE(""https://docs.google.com/spreadsheets/d/1XL5vhW3sbDhbH9Cz0tuDiY8C3ctxq1tqvaCgkFb8cCA/edit?usp=sharing"",""มหาสารคาม!M275"")"),666149.65)</f>
        <v>666149.65</v>
      </c>
      <c r="O380" s="373">
        <f ca="1">+IF(L380&gt;0,N380*100/L380,0)</f>
        <v>64.767787694940296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IFERROR(__xludf.DUMMYFUNCTION("IMPORTRANGE(""https://docs.google.com/spreadsheets/d/1XL5vhW3sbDhbH9Cz0tuDiY8C3ctxq1tqvaCgkFb8cCA/edit?usp=sharing"",""มหาสารคาม!M278"")"),666149.65)</f>
        <v>666149.65</v>
      </c>
      <c r="O383" s="165">
        <f t="shared" ca="1" si="109"/>
        <v>64.767787694940296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IFERROR(__xludf.DUMMYFUNCTION("IMPORTRANGE(""https://docs.google.com/spreadsheets/d/1XL5vhW3sbDhbH9Cz0tuDiY8C3ctxq1tqvaCgkFb8cCA/edit?usp=sharing"",""มหาสารคาม!M280"")"),666149.65)</f>
        <v>666149.65</v>
      </c>
      <c r="O385" s="169">
        <f t="shared" ca="1" si="109"/>
        <v>64.767787694940296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IFERROR(__xludf.DUMMYFUNCTION("IMPORTRANGE(""https://docs.google.com/spreadsheets/d/1XL5vhW3sbDhbH9Cz0tuDiY8C3ctxq1tqvaCgkFb8cCA/edit?usp=sharing"",""มหาสารคาม!M282"")"),276049)</f>
        <v>276049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IFERROR(__xludf.DUMMYFUNCTION("IMPORTRANGE(""https://docs.google.com/spreadsheets/d/1XL5vhW3sbDhbH9Cz0tuDiY8C3ctxq1tqvaCgkFb8cCA/edit?usp=sharing"",""มหาสารคาม!M283"")"),142580.65)</f>
        <v>142580.65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IFERROR(__xludf.DUMMYFUNCTION("IMPORTRANGE(""https://docs.google.com/spreadsheets/d/1XL5vhW3sbDhbH9Cz0tuDiY8C3ctxq1tqvaCgkFb8cCA/edit?usp=sharing"",""มหาสารคาม!M296"")"),234280)</f>
        <v>234280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IFERROR(__xludf.DUMMYFUNCTION("IMPORTRANGE(""https://docs.google.com/spreadsheets/d/1XL5vhW3sbDhbH9Cz0tuDiY8C3ctxq1tqvaCgkFb8cCA/edit?usp=sharing"",""มหาสารคาม!M299"")"),234280)</f>
        <v>234280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IFERROR(__xludf.DUMMYFUNCTION("IMPORTRANGE(""https://docs.google.com/spreadsheets/d/1XL5vhW3sbDhbH9Cz0tuDiY8C3ctxq1tqvaCgkFb8cCA/edit?usp=sharing"",""มหาสารคาม!M301"")"),234280)</f>
        <v>234280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IFERROR(__xludf.DUMMYFUNCTION("IMPORTRANGE(""https://docs.google.com/spreadsheets/d/1XL5vhW3sbDhbH9Cz0tuDiY8C3ctxq1tqvaCgkFb8cCA/edit?usp=sharing"",""มหาสารคาม!M302"")"),161480)</f>
        <v>161480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IFERROR(__xludf.DUMMYFUNCTION("IMPORTRANGE(""https://docs.google.com/spreadsheets/d/1XL5vhW3sbDhbH9Cz0tuDiY8C3ctxq1tqvaCgkFb8cCA/edit?usp=sharing"",""มหาสารคาม!M303"")"),58000)</f>
        <v>58000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IFERROR(__xludf.DUMMYFUNCTION("IMPORTRANGE(""https://docs.google.com/spreadsheets/d/1XL5vhW3sbDhbH9Cz0tuDiY8C3ctxq1tqvaCgkFb8cCA/edit?usp=sharing"",""มหาสารคาม!M305"")"),14800)</f>
        <v>14800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IFERROR(__xludf.DUMMYFUNCTION("IMPORTRANGE(""https://docs.google.com/spreadsheets/d/1XL5vhW3sbDhbH9Cz0tuDiY8C3ctxq1tqvaCgkFb8cCA/edit?usp=sharing"",""มหาสารคาม!L330"")"),121700)</f>
        <v>121700</v>
      </c>
      <c r="M435" s="412"/>
      <c r="N435" s="412">
        <f ca="1">IFERROR(__xludf.DUMMYFUNCTION("IMPORTRANGE(""https://docs.google.com/spreadsheets/d/1XL5vhW3sbDhbH9Cz0tuDiY8C3ctxq1tqvaCgkFb8cCA/edit?usp=sharing"",""มหาสารคาม!M330"")"),121700)</f>
        <v>121700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IFERROR(__xludf.DUMMYFUNCTION("IMPORTRANGE(""https://docs.google.com/spreadsheets/d/1XL5vhW3sbDhbH9Cz0tuDiY8C3ctxq1tqvaCgkFb8cCA/edit?usp=sharing"",""มหาสารคาม!L332"")"),121700)</f>
        <v>121700</v>
      </c>
      <c r="M437" s="165"/>
      <c r="N437" s="169">
        <f ca="1">IFERROR(__xludf.DUMMYFUNCTION("IMPORTRANGE(""https://docs.google.com/spreadsheets/d/1XL5vhW3sbDhbH9Cz0tuDiY8C3ctxq1tqvaCgkFb8cCA/edit?usp=sharing"",""มหาสารคาม!M332"")"),121700)</f>
        <v>121700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IFERROR(__xludf.DUMMYFUNCTION("IMPORTRANGE(""https://docs.google.com/spreadsheets/d/1XL5vhW3sbDhbH9Cz0tuDiY8C3ctxq1tqvaCgkFb8cCA/edit?usp=sharing"",""มหาสารคาม!L334"")"),121700)</f>
        <v>121700</v>
      </c>
      <c r="M439" s="169"/>
      <c r="N439" s="169">
        <f ca="1">IFERROR(__xludf.DUMMYFUNCTION("IMPORTRANGE(""https://docs.google.com/spreadsheets/d/1XL5vhW3sbDhbH9Cz0tuDiY8C3ctxq1tqvaCgkFb8cCA/edit?usp=sharing"",""มหาสารคาม!M334"")"),121700)</f>
        <v>121700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IFERROR(__xludf.DUMMYFUNCTION("IMPORTRANGE(""https://docs.google.com/spreadsheets/d/1XL5vhW3sbDhbH9Cz0tuDiY8C3ctxq1tqvaCgkFb8cCA/edit?usp=sharing"",""มหาสารคาม!M335"")"),70900)</f>
        <v>70900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IFERROR(__xludf.DUMMYFUNCTION("IMPORTRANGE(""https://docs.google.com/spreadsheets/d/1XL5vhW3sbDhbH9Cz0tuDiY8C3ctxq1tqvaCgkFb8cCA/edit?usp=sharing"",""มหาสารคาม!L350"")"),209937)</f>
        <v>209937</v>
      </c>
      <c r="M455" s="373"/>
      <c r="N455" s="373">
        <f ca="1">IFERROR(__xludf.DUMMYFUNCTION("IMPORTRANGE(""https://docs.google.com/spreadsheets/d/1XL5vhW3sbDhbH9Cz0tuDiY8C3ctxq1tqvaCgkFb8cCA/edit?usp=sharing"",""มหาสารคาม!M350"")"),209937)</f>
        <v>209937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IFERROR(__xludf.DUMMYFUNCTION("IMPORTRANGE(""https://docs.google.com/spreadsheets/d/1XL5vhW3sbDhbH9Cz0tuDiY8C3ctxq1tqvaCgkFb8cCA/edit?usp=sharing"",""มหาสารคาม!L352"")"),209937)</f>
        <v>209937</v>
      </c>
      <c r="M457" s="165"/>
      <c r="N457" s="169">
        <f ca="1">IFERROR(__xludf.DUMMYFUNCTION("IMPORTRANGE(""https://docs.google.com/spreadsheets/d/1XL5vhW3sbDhbH9Cz0tuDiY8C3ctxq1tqvaCgkFb8cCA/edit?usp=sharing"",""มหาสารคาม!M352"")"),209937)</f>
        <v>209937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IFERROR(__xludf.DUMMYFUNCTION("IMPORTRANGE(""https://docs.google.com/spreadsheets/d/1XL5vhW3sbDhbH9Cz0tuDiY8C3ctxq1tqvaCgkFb8cCA/edit?usp=sharing"",""มหาสารคาม!L354"")"),209937)</f>
        <v>209937</v>
      </c>
      <c r="M459" s="169"/>
      <c r="N459" s="169">
        <f ca="1">IFERROR(__xludf.DUMMYFUNCTION("IMPORTRANGE(""https://docs.google.com/spreadsheets/d/1XL5vhW3sbDhbH9Cz0tuDiY8C3ctxq1tqvaCgkFb8cCA/edit?usp=sharing"",""มหาสารคาม!M354"")"),209937)</f>
        <v>209937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IFERROR(__xludf.DUMMYFUNCTION("IMPORTRANGE(""https://docs.google.com/spreadsheets/d/1XL5vhW3sbDhbH9Cz0tuDiY8C3ctxq1tqvaCgkFb8cCA/edit?usp=sharing"",""มหาสารคาม!M357"")"),209937)</f>
        <v>209937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IFERROR(__xludf.DUMMYFUNCTION("IMPORTRANGE(""https://docs.google.com/spreadsheets/d/1XL5vhW3sbDhbH9Cz0tuDiY8C3ctxq1tqvaCgkFb8cCA/edit?usp=sharing"",""มหาสารคาม!J392"")"),409)</f>
        <v>409</v>
      </c>
      <c r="K497" s="444">
        <f t="shared" ca="1" si="117"/>
        <v>100.24509803921569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IFERROR(__xludf.DUMMYFUNCTION("IMPORTRANGE(""https://docs.google.com/spreadsheets/d/1XL5vhW3sbDhbH9Cz0tuDiY8C3ctxq1tqvaCgkFb8cCA/edit?usp=sharing"",""มหาสารคาม!J393"")"),409)</f>
        <v>409</v>
      </c>
      <c r="K498" s="202">
        <f t="shared" ca="1" si="117"/>
        <v>100.24509803921569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IFERROR(__xludf.DUMMYFUNCTION("IMPORTRANGE(""https://docs.google.com/spreadsheets/d/1XL5vhW3sbDhbH9Cz0tuDiY8C3ctxq1tqvaCgkFb8cCA/edit?usp=sharing"",""มหาสารคาม!J394"")"),36)</f>
        <v>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IFERROR(__xludf.DUMMYFUNCTION("IMPORTRANGE(""https://docs.google.com/spreadsheets/d/1XL5vhW3sbDhbH9Cz0tuDiY8C3ctxq1tqvaCgkFb8cCA/edit?usp=sharing"",""มหาสารคาม!J395"")"),343)</f>
        <v>343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IFERROR(__xludf.DUMMYFUNCTION("IMPORTRANGE(""https://docs.google.com/spreadsheets/d/1XL5vhW3sbDhbH9Cz0tuDiY8C3ctxq1tqvaCgkFb8cCA/edit?usp=sharing"",""มหาสารคาม!J396"")"),31)</f>
        <v>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IFERROR(__xludf.DUMMYFUNCTION("IMPORTRANGE(""https://docs.google.com/spreadsheets/d/1XL5vhW3sbDhbH9Cz0tuDiY8C3ctxq1tqvaCgkFb8cCA/edit?usp=sharing"",""มหาสารคาม!J397"")"),336)</f>
        <v>336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IFERROR(__xludf.DUMMYFUNCTION("IMPORTRANGE(""https://docs.google.com/spreadsheets/d/1XL5vhW3sbDhbH9Cz0tuDiY8C3ctxq1tqvaCgkFb8cCA/edit?usp=sharing"",""มหาสารคาม!J398"")"),30)</f>
        <v>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IFERROR(__xludf.DUMMYFUNCTION("IMPORTRANGE(""https://docs.google.com/spreadsheets/d/1XL5vhW3sbDhbH9Cz0tuDiY8C3ctxq1tqvaCgkFb8cCA/edit?usp=sharing"",""มหาสารคาม!J399"")"),7)</f>
        <v>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IFERROR(__xludf.DUMMYFUNCTION("IMPORTRANGE(""https://docs.google.com/spreadsheets/d/1XL5vhW3sbDhbH9Cz0tuDiY8C3ctxq1tqvaCgkFb8cCA/edit?usp=sharing"",""มหาสารคาม!J409"")"),33)</f>
        <v>33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IFERROR(__xludf.DUMMYFUNCTION("IMPORTRANGE(""https://docs.google.com/spreadsheets/d/1XL5vhW3sbDhbH9Cz0tuDiY8C3ctxq1tqvaCgkFb8cCA/edit?usp=sharing"",""มหาสารคาม!M436"")"),15730)</f>
        <v>15730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IFERROR(__xludf.DUMMYFUNCTION("IMPORTRANGE(""https://docs.google.com/spreadsheets/d/1XL5vhW3sbDhbH9Cz0tuDiY8C3ctxq1tqvaCgkFb8cCA/edit?usp=sharing"",""มหาสารคาม!J459"")"),2512)</f>
        <v>2512</v>
      </c>
      <c r="K564" s="372">
        <f ca="1">IF(I564&gt;0,J564*100/I564,0)</f>
        <v>264.42105263157896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IFERROR(__xludf.DUMMYFUNCTION("IMPORTRANGE(""https://docs.google.com/spreadsheets/d/1XL5vhW3sbDhbH9Cz0tuDiY8C3ctxq1tqvaCgkFb8cCA/edit?usp=sharing"",""มหาสารคาม!J468"")"),2512)</f>
        <v>2512</v>
      </c>
      <c r="K573" s="202">
        <f ca="1">IF(I573&gt;0,J573*100/I573,0)</f>
        <v>264.42105263157896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IFERROR(__xludf.DUMMYFUNCTION("IMPORTRANGE(""https://docs.google.com/spreadsheets/d/1XL5vhW3sbDhbH9Cz0tuDiY8C3ctxq1tqvaCgkFb8cCA/edit?usp=sharing"",""มหาสารคาม!J472"")"),2396)</f>
        <v>2396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IFERROR(__xludf.DUMMYFUNCTION("IMPORTRANGE(""https://docs.google.com/spreadsheets/d/1XL5vhW3sbDhbH9Cz0tuDiY8C3ctxq1tqvaCgkFb8cCA/edit?usp=sharing"",""มหาสารคาม!L492"")"),9800)</f>
        <v>9800</v>
      </c>
      <c r="M597" s="412"/>
      <c r="N597" s="412">
        <f ca="1">IFERROR(__xludf.DUMMYFUNCTION("IMPORTRANGE(""https://docs.google.com/spreadsheets/d/1XL5vhW3sbDhbH9Cz0tuDiY8C3ctxq1tqvaCgkFb8cCA/edit?usp=sharing"",""มหาสารคาม!M492"")"),9800)</f>
        <v>9800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IFERROR(__xludf.DUMMYFUNCTION("IMPORTRANGE(""https://docs.google.com/spreadsheets/d/1XL5vhW3sbDhbH9Cz0tuDiY8C3ctxq1tqvaCgkFb8cCA/edit?usp=sharing"",""มหาสารคาม!L494"")"),9800)</f>
        <v>9800</v>
      </c>
      <c r="M599" s="165"/>
      <c r="N599" s="169">
        <f ca="1">IFERROR(__xludf.DUMMYFUNCTION("IMPORTRANGE(""https://docs.google.com/spreadsheets/d/1XL5vhW3sbDhbH9Cz0tuDiY8C3ctxq1tqvaCgkFb8cCA/edit?usp=sharing"",""มหาสารคาม!M494"")"),9800)</f>
        <v>9800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IFERROR(__xludf.DUMMYFUNCTION("IMPORTRANGE(""https://docs.google.com/spreadsheets/d/1XL5vhW3sbDhbH9Cz0tuDiY8C3ctxq1tqvaCgkFb8cCA/edit?usp=sharing"",""มหาสารคาม!L496"")"),9800)</f>
        <v>9800</v>
      </c>
      <c r="M601" s="169"/>
      <c r="N601" s="169">
        <f ca="1">IFERROR(__xludf.DUMMYFUNCTION("IMPORTRANGE(""https://docs.google.com/spreadsheets/d/1XL5vhW3sbDhbH9Cz0tuDiY8C3ctxq1tqvaCgkFb8cCA/edit?usp=sharing"",""มหาสารคาม!M496"")"),9800)</f>
        <v>9800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IFERROR(__xludf.DUMMYFUNCTION("IMPORTRANGE(""https://docs.google.com/spreadsheets/d/1XL5vhW3sbDhbH9Cz0tuDiY8C3ctxq1tqvaCgkFb8cCA/edit?usp=sharing"",""มหาสารคาม!M500"")"),9800)</f>
        <v>9800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IFERROR(__xludf.DUMMYFUNCTION("IMPORTRANGE(""https://docs.google.com/spreadsheets/d/1XL5vhW3sbDhbH9Cz0tuDiY8C3ctxq1tqvaCgkFb8cCA/edit?usp=sharing"",""มหาสารคาม!J523"")"),15082775.63)</f>
        <v>15082775.630000001</v>
      </c>
      <c r="K628" s="343">
        <f t="shared" ref="K628:K635" ca="1" si="129">IF(I628&gt;0,J628*100/I628,0)</f>
        <v>101.32675367455202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IFERROR(__xludf.DUMMYFUNCTION("IMPORTRANGE(""https://docs.google.com/spreadsheets/d/1XL5vhW3sbDhbH9Cz0tuDiY8C3ctxq1tqvaCgkFb8cCA/edit?usp=sharing"",""มหาสารคาม!J524"")"),1375)</f>
        <v>1375</v>
      </c>
      <c r="K629" s="343">
        <f t="shared" ca="1" si="129"/>
        <v>92.468056489576327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IFERROR(__xludf.DUMMYFUNCTION("IMPORTRANGE(""https://docs.google.com/spreadsheets/d/1XL5vhW3sbDhbH9Cz0tuDiY8C3ctxq1tqvaCgkFb8cCA/edit?usp=sharing"",""มหาสารคาม!J525"")"),2635952.65)</f>
        <v>2635952.65</v>
      </c>
      <c r="K630" s="343">
        <f t="shared" ca="1" si="129"/>
        <v>39.702764254002517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IFERROR(__xludf.DUMMYFUNCTION("IMPORTRANGE(""https://docs.google.com/spreadsheets/d/1XL5vhW3sbDhbH9Cz0tuDiY8C3ctxq1tqvaCgkFb8cCA/edit?usp=sharing"",""มหาสารคาม!J526"")"),194)</f>
        <v>194</v>
      </c>
      <c r="K631" s="343">
        <f t="shared" ca="1" si="129"/>
        <v>64.666666666666671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IFERROR(__xludf.DUMMYFUNCTION("IMPORTRANGE(""https://docs.google.com/spreadsheets/d/1XL5vhW3sbDhbH9Cz0tuDiY8C3ctxq1tqvaCgkFb8cCA/edit?usp=sharing"",""มหาสารคาม!J529"")"),20000000)</f>
        <v>20000000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IFERROR(__xludf.DUMMYFUNCTION("IMPORTRANGE(""https://docs.google.com/spreadsheets/d/1XL5vhW3sbDhbH9Cz0tuDiY8C3ctxq1tqvaCgkFb8cCA/edit?usp=sharing"",""มหาสารคาม!J530"")"),400)</f>
        <v>400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2022-10-10T03:34:46Z</cp:lastPrinted>
  <dcterms:modified xsi:type="dcterms:W3CDTF">2022-10-10T03:34:59Z</dcterms:modified>
</cp:coreProperties>
</file>